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kees.schroijen\Downloads\"/>
    </mc:Choice>
  </mc:AlternateContent>
  <xr:revisionPtr revIDLastSave="0" documentId="8_{9AC46D31-07EF-4E15-9AAD-D7FE888832AE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Kalender" sheetId="14" r:id="rId1"/>
    <sheet name="Blad1" sheetId="15" r:id="rId2"/>
  </sheets>
  <definedNames>
    <definedName name="BeginWeek">Kalender!$B$5</definedName>
    <definedName name="Dagen">{0,1,2,3,4,5,6}</definedName>
    <definedName name="JaarKalender1">Kalender!$B$3</definedName>
    <definedName name="JaarKalender10">Kalender!$B$147</definedName>
    <definedName name="JaarKalender11">Kalender!$B$163</definedName>
    <definedName name="JaarKalender12">Kalender!$B$179</definedName>
    <definedName name="JaarKalender2">Kalender!$B$19</definedName>
    <definedName name="JaarKalender3">Kalender!$B$35</definedName>
    <definedName name="JaarKalender4">Kalender!$B$51</definedName>
    <definedName name="JaarKalender5">Kalender!$B$67</definedName>
    <definedName name="JaarKalender6">Kalender!$B$83</definedName>
    <definedName name="JaarKalender7">Kalender!$B$99</definedName>
    <definedName name="JaarKalender8">Kalender!$B$115</definedName>
    <definedName name="JaarKalender9">Kalender!$B$131</definedName>
    <definedName name="Maanden">{"Januari","Februari","Maart","April","Mei","Juni","Juli","Augustus","September","Oktober","November","December"}</definedName>
    <definedName name="MaandKalender1">Kalender!$C$3</definedName>
    <definedName name="MaandKalender10">Kalender!$C$147</definedName>
    <definedName name="MaandKalender11">Kalender!$C$163</definedName>
    <definedName name="MaandKalender12">Kalender!$C$179</definedName>
    <definedName name="MaandKalender2">Kalender!$C$19</definedName>
    <definedName name="MaandKalender3">Kalender!$C$35</definedName>
    <definedName name="MaandKalender4">Kalender!$C$51</definedName>
    <definedName name="MaandKalender5">Kalender!$C$67</definedName>
    <definedName name="MaandKalender6">Kalender!$C$83</definedName>
    <definedName name="MaandKalender7">Kalender!$C$99</definedName>
    <definedName name="MaandKalender8">Kalender!$C$115</definedName>
    <definedName name="MaandKalender9">Kalender!$C$131</definedName>
    <definedName name="OptieMaandKalender1">MATCH(MaandKalender1,Maanden,0)</definedName>
    <definedName name="OptieMaandKalender10">MATCH(MaandKalender10,Maanden,0)</definedName>
    <definedName name="OptieMaandKalender11">MATCH(MaandKalender11,Maanden,0)</definedName>
    <definedName name="OptieMaandKalender12">MATCH(MaandKalender12,Maanden,0)</definedName>
    <definedName name="OptieMaandKalender2">MATCH(MaandKalender2,Maanden,0)</definedName>
    <definedName name="OptieMaandKalender3">MATCH(MaandKalender3,Maanden,0)</definedName>
    <definedName name="OptieMaandKalender4">MATCH(MaandKalender4,Maanden,0)</definedName>
    <definedName name="OptieMaandKalender5">MATCH(MaandKalender5,Maanden,0)</definedName>
    <definedName name="OptieMaandKalender6">MATCH(MaandKalender6,Maanden,0)</definedName>
    <definedName name="OptieMaandKalender7">MATCH(MaandKalender7,Maanden,0)</definedName>
    <definedName name="OptieMaandKalender8">MATCH(MaandKalender8,Maanden,0)</definedName>
    <definedName name="OptieMaandKalender9">MATCH(MaandKalender9,Maanden,0)</definedName>
    <definedName name="OptieWeekdag">MATCH(BeginWeek,Weekdagen,0)+10</definedName>
    <definedName name="WaardeBeginWeek">IF(BeginWeek="Maandag",2,1)</definedName>
    <definedName name="Weekdagen">{"Maandag","Dinsdag","Woensdag","Donderdag","Vrijdag","Zaterdag","Zondag"}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6" i="14" l="1" a="1"/>
  <c r="B16" i="14" s="1"/>
  <c r="A17" i="14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H5" i="14" s="1"/>
  <c r="C19" i="14"/>
  <c r="B32" i="14" s="1" a="1"/>
  <c r="B32" i="14" s="1"/>
  <c r="A33" i="14" s="1"/>
  <c r="C12" i="14" l="1"/>
  <c r="E14" i="14"/>
  <c r="D12" i="14"/>
  <c r="C8" i="14"/>
  <c r="F14" i="14"/>
  <c r="G12" i="14"/>
  <c r="D8" i="14"/>
  <c r="G8" i="14"/>
  <c r="B10" i="14"/>
  <c r="A11" i="14" s="1"/>
  <c r="F6" i="14"/>
  <c r="F5" i="14" s="1"/>
  <c r="G6" i="14"/>
  <c r="G5" i="14" s="1"/>
  <c r="B14" i="14"/>
  <c r="A15" i="14" s="1"/>
  <c r="F10" i="14"/>
  <c r="B6" i="14"/>
  <c r="A7" i="14" s="1"/>
  <c r="E10" i="14"/>
  <c r="C6" i="14"/>
  <c r="C5" i="14" s="1"/>
  <c r="C32" i="14"/>
  <c r="B30" i="14" a="1"/>
  <c r="H30" i="14" s="1"/>
  <c r="B26" i="14" a="1"/>
  <c r="G26" i="14" s="1"/>
  <c r="B28" i="14" a="1"/>
  <c r="D28" i="14" s="1"/>
  <c r="C35" i="14"/>
  <c r="B51" i="14" s="1"/>
  <c r="B22" i="14" a="1"/>
  <c r="B24" i="14" a="1"/>
  <c r="D14" i="14"/>
  <c r="F12" i="14"/>
  <c r="B12" i="14"/>
  <c r="A13" i="14" s="1"/>
  <c r="D10" i="14"/>
  <c r="F8" i="14"/>
  <c r="B8" i="14"/>
  <c r="A9" i="14" s="1"/>
  <c r="D6" i="14"/>
  <c r="D5" i="14" s="1"/>
  <c r="G14" i="14"/>
  <c r="C14" i="14"/>
  <c r="E8" i="14"/>
  <c r="C16" i="14"/>
  <c r="E12" i="14"/>
  <c r="G10" i="14"/>
  <c r="C10" i="14"/>
  <c r="E6" i="14"/>
  <c r="E5" i="14" s="1"/>
  <c r="B46" i="14" l="1" a="1"/>
  <c r="C46" i="14" s="1"/>
  <c r="F28" i="14"/>
  <c r="F30" i="14"/>
  <c r="G28" i="14"/>
  <c r="G30" i="14"/>
  <c r="E26" i="14"/>
  <c r="C30" i="14"/>
  <c r="B26" i="14"/>
  <c r="A27" i="14" s="1"/>
  <c r="D30" i="14"/>
  <c r="B30" i="14"/>
  <c r="A31" i="14" s="1"/>
  <c r="E30" i="14"/>
  <c r="H26" i="14"/>
  <c r="E28" i="14"/>
  <c r="D26" i="14"/>
  <c r="F26" i="14"/>
  <c r="C26" i="14"/>
  <c r="H28" i="14"/>
  <c r="C28" i="14"/>
  <c r="B28" i="14"/>
  <c r="A29" i="14" s="1"/>
  <c r="G22" i="14"/>
  <c r="G21" i="14" s="1"/>
  <c r="E22" i="14"/>
  <c r="E21" i="14" s="1"/>
  <c r="F22" i="14"/>
  <c r="F21" i="14" s="1"/>
  <c r="D22" i="14"/>
  <c r="D21" i="14" s="1"/>
  <c r="C22" i="14"/>
  <c r="C21" i="14" s="1"/>
  <c r="B22" i="14"/>
  <c r="H22" i="14"/>
  <c r="H21" i="14" s="1"/>
  <c r="B40" i="14" a="1"/>
  <c r="G24" i="14"/>
  <c r="D24" i="14"/>
  <c r="B24" i="14"/>
  <c r="A25" i="14" s="1"/>
  <c r="E24" i="14"/>
  <c r="F24" i="14"/>
  <c r="H24" i="14"/>
  <c r="C24" i="14"/>
  <c r="B42" i="14" a="1"/>
  <c r="B44" i="14" a="1"/>
  <c r="C51" i="14"/>
  <c r="B48" i="14" a="1"/>
  <c r="B38" i="14" a="1"/>
  <c r="B21" i="14" l="1"/>
  <c r="A23" i="14"/>
  <c r="E46" i="14"/>
  <c r="G46" i="14"/>
  <c r="B46" i="14"/>
  <c r="A47" i="14" s="1"/>
  <c r="D46" i="14"/>
  <c r="H46" i="14"/>
  <c r="F46" i="14"/>
  <c r="C38" i="14"/>
  <c r="C37" i="14" s="1"/>
  <c r="B38" i="14"/>
  <c r="E38" i="14"/>
  <c r="E37" i="14" s="1"/>
  <c r="G38" i="14"/>
  <c r="G37" i="14" s="1"/>
  <c r="D38" i="14"/>
  <c r="D37" i="14" s="1"/>
  <c r="H38" i="14"/>
  <c r="H37" i="14" s="1"/>
  <c r="F38" i="14"/>
  <c r="F37" i="14" s="1"/>
  <c r="C48" i="14"/>
  <c r="B48" i="14"/>
  <c r="A49" i="14" s="1"/>
  <c r="H44" i="14"/>
  <c r="D44" i="14"/>
  <c r="G44" i="14"/>
  <c r="F44" i="14"/>
  <c r="C44" i="14"/>
  <c r="E44" i="14"/>
  <c r="B44" i="14"/>
  <c r="A45" i="14" s="1"/>
  <c r="B64" i="14" a="1"/>
  <c r="B56" i="14" a="1"/>
  <c r="B62" i="14" a="1"/>
  <c r="B67" i="14"/>
  <c r="B54" i="14" a="1"/>
  <c r="C67" i="14"/>
  <c r="B60" i="14" a="1"/>
  <c r="B58" i="14" a="1"/>
  <c r="C42" i="14"/>
  <c r="B42" i="14"/>
  <c r="A43" i="14" s="1"/>
  <c r="E42" i="14"/>
  <c r="G42" i="14"/>
  <c r="D42" i="14"/>
  <c r="H42" i="14"/>
  <c r="F42" i="14"/>
  <c r="H40" i="14"/>
  <c r="D40" i="14"/>
  <c r="G40" i="14"/>
  <c r="F40" i="14"/>
  <c r="E40" i="14"/>
  <c r="B40" i="14"/>
  <c r="A41" i="14" s="1"/>
  <c r="C40" i="14"/>
  <c r="B37" i="14" l="1"/>
  <c r="A39" i="14"/>
  <c r="F58" i="14"/>
  <c r="C58" i="14"/>
  <c r="B58" i="14"/>
  <c r="A59" i="14" s="1"/>
  <c r="D58" i="14"/>
  <c r="G58" i="14"/>
  <c r="E58" i="14"/>
  <c r="H58" i="14"/>
  <c r="B78" i="14" a="1"/>
  <c r="B70" i="14" a="1"/>
  <c r="B80" i="14" a="1"/>
  <c r="B76" i="14" a="1"/>
  <c r="C83" i="14"/>
  <c r="B72" i="14" a="1"/>
  <c r="B83" i="14"/>
  <c r="B74" i="14" a="1"/>
  <c r="D56" i="14"/>
  <c r="C56" i="14"/>
  <c r="B56" i="14"/>
  <c r="A57" i="14" s="1"/>
  <c r="E56" i="14"/>
  <c r="G56" i="14"/>
  <c r="H56" i="14"/>
  <c r="F56" i="14"/>
  <c r="C60" i="14"/>
  <c r="D60" i="14"/>
  <c r="F60" i="14"/>
  <c r="G60" i="14"/>
  <c r="E60" i="14"/>
  <c r="H60" i="14"/>
  <c r="B60" i="14"/>
  <c r="A61" i="14" s="1"/>
  <c r="D54" i="14"/>
  <c r="D53" i="14" s="1"/>
  <c r="B54" i="14"/>
  <c r="C54" i="14"/>
  <c r="C53" i="14" s="1"/>
  <c r="H54" i="14"/>
  <c r="H53" i="14" s="1"/>
  <c r="F54" i="14"/>
  <c r="F53" i="14" s="1"/>
  <c r="E54" i="14"/>
  <c r="E53" i="14" s="1"/>
  <c r="G54" i="14"/>
  <c r="G53" i="14" s="1"/>
  <c r="H62" i="14"/>
  <c r="G62" i="14"/>
  <c r="F62" i="14"/>
  <c r="D62" i="14"/>
  <c r="C62" i="14"/>
  <c r="E62" i="14"/>
  <c r="B62" i="14"/>
  <c r="A63" i="14" s="1"/>
  <c r="C64" i="14"/>
  <c r="B64" i="14"/>
  <c r="A65" i="14" s="1"/>
  <c r="B53" i="14" l="1"/>
  <c r="A55" i="14"/>
  <c r="B96" i="14" a="1"/>
  <c r="B88" i="14" a="1"/>
  <c r="B86" i="14" a="1"/>
  <c r="C99" i="14"/>
  <c r="B94" i="14" a="1"/>
  <c r="B99" i="14"/>
  <c r="B92" i="14" a="1"/>
  <c r="B90" i="14" a="1"/>
  <c r="B80" i="14"/>
  <c r="A81" i="14" s="1"/>
  <c r="C80" i="14"/>
  <c r="H78" i="14"/>
  <c r="F78" i="14"/>
  <c r="E78" i="14"/>
  <c r="G78" i="14"/>
  <c r="B78" i="14"/>
  <c r="A79" i="14" s="1"/>
  <c r="D78" i="14"/>
  <c r="C78" i="14"/>
  <c r="G74" i="14"/>
  <c r="D74" i="14"/>
  <c r="F74" i="14"/>
  <c r="C74" i="14"/>
  <c r="B74" i="14"/>
  <c r="A75" i="14" s="1"/>
  <c r="H74" i="14"/>
  <c r="E74" i="14"/>
  <c r="G72" i="14"/>
  <c r="H72" i="14"/>
  <c r="B72" i="14"/>
  <c r="A73" i="14" s="1"/>
  <c r="C72" i="14"/>
  <c r="D72" i="14"/>
  <c r="F72" i="14"/>
  <c r="E72" i="14"/>
  <c r="F76" i="14"/>
  <c r="H76" i="14"/>
  <c r="E76" i="14"/>
  <c r="B76" i="14"/>
  <c r="A77" i="14" s="1"/>
  <c r="C76" i="14"/>
  <c r="G76" i="14"/>
  <c r="D76" i="14"/>
  <c r="D70" i="14"/>
  <c r="D69" i="14" s="1"/>
  <c r="E70" i="14"/>
  <c r="E69" i="14" s="1"/>
  <c r="F70" i="14"/>
  <c r="F69" i="14" s="1"/>
  <c r="G70" i="14"/>
  <c r="G69" i="14" s="1"/>
  <c r="H70" i="14"/>
  <c r="H69" i="14" s="1"/>
  <c r="B70" i="14"/>
  <c r="C70" i="14"/>
  <c r="C69" i="14" s="1"/>
  <c r="B69" i="14" l="1"/>
  <c r="A71" i="14"/>
  <c r="H90" i="14"/>
  <c r="D90" i="14"/>
  <c r="B90" i="14"/>
  <c r="A91" i="14" s="1"/>
  <c r="F90" i="14"/>
  <c r="C90" i="14"/>
  <c r="E90" i="14"/>
  <c r="G90" i="14"/>
  <c r="B106" i="14" a="1"/>
  <c r="B112" i="14" a="1"/>
  <c r="B102" i="14" a="1"/>
  <c r="B108" i="14" a="1"/>
  <c r="B115" i="14"/>
  <c r="B110" i="14" a="1"/>
  <c r="B104" i="14" a="1"/>
  <c r="C115" i="14"/>
  <c r="H88" i="14"/>
  <c r="G88" i="14"/>
  <c r="F88" i="14"/>
  <c r="D88" i="14"/>
  <c r="C88" i="14"/>
  <c r="B88" i="14"/>
  <c r="A89" i="14" s="1"/>
  <c r="E88" i="14"/>
  <c r="H92" i="14"/>
  <c r="G92" i="14"/>
  <c r="F92" i="14"/>
  <c r="D92" i="14"/>
  <c r="C92" i="14"/>
  <c r="E92" i="14"/>
  <c r="B92" i="14"/>
  <c r="A93" i="14" s="1"/>
  <c r="E94" i="14"/>
  <c r="G94" i="14"/>
  <c r="C94" i="14"/>
  <c r="H94" i="14"/>
  <c r="F94" i="14"/>
  <c r="D94" i="14"/>
  <c r="B94" i="14"/>
  <c r="A95" i="14" s="1"/>
  <c r="C86" i="14"/>
  <c r="C85" i="14" s="1"/>
  <c r="G86" i="14"/>
  <c r="G85" i="14" s="1"/>
  <c r="F86" i="14"/>
  <c r="F85" i="14" s="1"/>
  <c r="B86" i="14"/>
  <c r="H86" i="14"/>
  <c r="H85" i="14" s="1"/>
  <c r="E86" i="14"/>
  <c r="E85" i="14" s="1"/>
  <c r="D86" i="14"/>
  <c r="D85" i="14" s="1"/>
  <c r="B96" i="14"/>
  <c r="A97" i="14" s="1"/>
  <c r="C96" i="14"/>
  <c r="B85" i="14" l="1"/>
  <c r="A87" i="14"/>
  <c r="G104" i="14"/>
  <c r="F104" i="14"/>
  <c r="H104" i="14"/>
  <c r="D104" i="14"/>
  <c r="B104" i="14"/>
  <c r="A105" i="14" s="1"/>
  <c r="C104" i="14"/>
  <c r="E104" i="14"/>
  <c r="B128" i="14" a="1"/>
  <c r="B120" i="14" a="1"/>
  <c r="B126" i="14" a="1"/>
  <c r="B131" i="14"/>
  <c r="B124" i="14" a="1"/>
  <c r="B122" i="14" a="1"/>
  <c r="B118" i="14" a="1"/>
  <c r="C131" i="14"/>
  <c r="B102" i="14"/>
  <c r="F102" i="14"/>
  <c r="F101" i="14" s="1"/>
  <c r="C102" i="14"/>
  <c r="C101" i="14" s="1"/>
  <c r="H102" i="14"/>
  <c r="H101" i="14" s="1"/>
  <c r="D102" i="14"/>
  <c r="D101" i="14" s="1"/>
  <c r="E102" i="14"/>
  <c r="E101" i="14" s="1"/>
  <c r="G102" i="14"/>
  <c r="G101" i="14" s="1"/>
  <c r="G106" i="14"/>
  <c r="D106" i="14"/>
  <c r="B106" i="14"/>
  <c r="A107" i="14" s="1"/>
  <c r="E106" i="14"/>
  <c r="H106" i="14"/>
  <c r="F106" i="14"/>
  <c r="C106" i="14"/>
  <c r="G110" i="14"/>
  <c r="D110" i="14"/>
  <c r="F110" i="14"/>
  <c r="E110" i="14"/>
  <c r="H110" i="14"/>
  <c r="B110" i="14"/>
  <c r="A111" i="14" s="1"/>
  <c r="C110" i="14"/>
  <c r="F108" i="14"/>
  <c r="D108" i="14"/>
  <c r="C108" i="14"/>
  <c r="G108" i="14"/>
  <c r="B108" i="14"/>
  <c r="A109" i="14" s="1"/>
  <c r="H108" i="14"/>
  <c r="E108" i="14"/>
  <c r="C112" i="14"/>
  <c r="B112" i="14"/>
  <c r="A113" i="14" s="1"/>
  <c r="B101" i="14" l="1"/>
  <c r="A103" i="14"/>
  <c r="H118" i="14"/>
  <c r="H117" i="14" s="1"/>
  <c r="C118" i="14"/>
  <c r="C117" i="14" s="1"/>
  <c r="G118" i="14"/>
  <c r="G117" i="14" s="1"/>
  <c r="B118" i="14"/>
  <c r="F118" i="14"/>
  <c r="F117" i="14" s="1"/>
  <c r="D118" i="14"/>
  <c r="D117" i="14" s="1"/>
  <c r="E118" i="14"/>
  <c r="E117" i="14" s="1"/>
  <c r="H124" i="14"/>
  <c r="E124" i="14"/>
  <c r="F124" i="14"/>
  <c r="B124" i="14"/>
  <c r="A125" i="14" s="1"/>
  <c r="D124" i="14"/>
  <c r="G124" i="14"/>
  <c r="C124" i="14"/>
  <c r="B126" i="14"/>
  <c r="A127" i="14" s="1"/>
  <c r="H126" i="14"/>
  <c r="D126" i="14"/>
  <c r="F126" i="14"/>
  <c r="G126" i="14"/>
  <c r="E126" i="14"/>
  <c r="C126" i="14"/>
  <c r="C128" i="14"/>
  <c r="B128" i="14"/>
  <c r="A129" i="14" s="1"/>
  <c r="C122" i="14"/>
  <c r="G122" i="14"/>
  <c r="E122" i="14"/>
  <c r="H122" i="14"/>
  <c r="B122" i="14"/>
  <c r="A123" i="14" s="1"/>
  <c r="F122" i="14"/>
  <c r="D122" i="14"/>
  <c r="C147" i="14"/>
  <c r="B140" i="14" a="1"/>
  <c r="B142" i="14" a="1"/>
  <c r="B138" i="14" a="1"/>
  <c r="B144" i="14" a="1"/>
  <c r="B136" i="14" a="1"/>
  <c r="B134" i="14" a="1"/>
  <c r="B147" i="14"/>
  <c r="H120" i="14"/>
  <c r="D120" i="14"/>
  <c r="F120" i="14"/>
  <c r="B120" i="14"/>
  <c r="A121" i="14" s="1"/>
  <c r="E120" i="14"/>
  <c r="C120" i="14"/>
  <c r="G120" i="14"/>
  <c r="B117" i="14" l="1"/>
  <c r="A119" i="14"/>
  <c r="G134" i="14"/>
  <c r="G133" i="14" s="1"/>
  <c r="F134" i="14"/>
  <c r="F133" i="14" s="1"/>
  <c r="B134" i="14"/>
  <c r="H134" i="14"/>
  <c r="H133" i="14" s="1"/>
  <c r="D134" i="14"/>
  <c r="D133" i="14" s="1"/>
  <c r="C134" i="14"/>
  <c r="C133" i="14" s="1"/>
  <c r="E134" i="14"/>
  <c r="E133" i="14" s="1"/>
  <c r="B158" i="14" a="1"/>
  <c r="B150" i="14" a="1"/>
  <c r="B152" i="14" a="1"/>
  <c r="B154" i="14" a="1"/>
  <c r="B160" i="14" a="1"/>
  <c r="B156" i="14" a="1"/>
  <c r="C163" i="14"/>
  <c r="B163" i="14"/>
  <c r="G136" i="14"/>
  <c r="D136" i="14"/>
  <c r="B136" i="14"/>
  <c r="A137" i="14" s="1"/>
  <c r="E136" i="14"/>
  <c r="H136" i="14"/>
  <c r="F136" i="14"/>
  <c r="C136" i="14"/>
  <c r="G138" i="14"/>
  <c r="B138" i="14"/>
  <c r="A139" i="14" s="1"/>
  <c r="H138" i="14"/>
  <c r="E138" i="14"/>
  <c r="F138" i="14"/>
  <c r="D138" i="14"/>
  <c r="C138" i="14"/>
  <c r="G140" i="14"/>
  <c r="D140" i="14"/>
  <c r="F140" i="14"/>
  <c r="E140" i="14"/>
  <c r="H140" i="14"/>
  <c r="B140" i="14"/>
  <c r="A141" i="14" s="1"/>
  <c r="C140" i="14"/>
  <c r="B144" i="14"/>
  <c r="A145" i="14" s="1"/>
  <c r="C144" i="14"/>
  <c r="F142" i="14"/>
  <c r="H142" i="14"/>
  <c r="C142" i="14"/>
  <c r="G142" i="14"/>
  <c r="B142" i="14"/>
  <c r="A143" i="14" s="1"/>
  <c r="D142" i="14"/>
  <c r="E142" i="14"/>
  <c r="B133" i="14" l="1"/>
  <c r="A135" i="14"/>
  <c r="C160" i="14"/>
  <c r="B160" i="14"/>
  <c r="A161" i="14" s="1"/>
  <c r="B152" i="14"/>
  <c r="A153" i="14" s="1"/>
  <c r="C152" i="14"/>
  <c r="H152" i="14"/>
  <c r="G152" i="14"/>
  <c r="F152" i="14"/>
  <c r="D152" i="14"/>
  <c r="E152" i="14"/>
  <c r="G158" i="14"/>
  <c r="F158" i="14"/>
  <c r="D158" i="14"/>
  <c r="H158" i="14"/>
  <c r="B158" i="14"/>
  <c r="A159" i="14" s="1"/>
  <c r="C158" i="14"/>
  <c r="E158" i="14"/>
  <c r="B179" i="14"/>
  <c r="B170" i="14" a="1"/>
  <c r="B176" i="14" a="1"/>
  <c r="B168" i="14" a="1"/>
  <c r="B174" i="14" a="1"/>
  <c r="B166" i="14" a="1"/>
  <c r="B172" i="14" a="1"/>
  <c r="C179" i="14"/>
  <c r="B156" i="14"/>
  <c r="A157" i="14" s="1"/>
  <c r="C156" i="14"/>
  <c r="H156" i="14"/>
  <c r="G156" i="14"/>
  <c r="F156" i="14"/>
  <c r="D156" i="14"/>
  <c r="E156" i="14"/>
  <c r="G154" i="14"/>
  <c r="F154" i="14"/>
  <c r="D154" i="14"/>
  <c r="H154" i="14"/>
  <c r="B154" i="14"/>
  <c r="A155" i="14" s="1"/>
  <c r="C154" i="14"/>
  <c r="E154" i="14"/>
  <c r="G150" i="14"/>
  <c r="G149" i="14" s="1"/>
  <c r="B150" i="14"/>
  <c r="F150" i="14"/>
  <c r="F149" i="14" s="1"/>
  <c r="C150" i="14"/>
  <c r="C149" i="14" s="1"/>
  <c r="D150" i="14"/>
  <c r="D149" i="14" s="1"/>
  <c r="E150" i="14"/>
  <c r="E149" i="14" s="1"/>
  <c r="H150" i="14"/>
  <c r="H149" i="14" s="1"/>
  <c r="B149" i="14" l="1"/>
  <c r="A151" i="14"/>
  <c r="G166" i="14"/>
  <c r="G165" i="14" s="1"/>
  <c r="H166" i="14"/>
  <c r="H165" i="14" s="1"/>
  <c r="D166" i="14"/>
  <c r="D165" i="14" s="1"/>
  <c r="F166" i="14"/>
  <c r="F165" i="14" s="1"/>
  <c r="B166" i="14"/>
  <c r="E166" i="14"/>
  <c r="E165" i="14" s="1"/>
  <c r="C166" i="14"/>
  <c r="C165" i="14" s="1"/>
  <c r="F168" i="14"/>
  <c r="D168" i="14"/>
  <c r="E168" i="14"/>
  <c r="G168" i="14"/>
  <c r="B168" i="14"/>
  <c r="A169" i="14" s="1"/>
  <c r="H168" i="14"/>
  <c r="C168" i="14"/>
  <c r="G170" i="14"/>
  <c r="D170" i="14"/>
  <c r="F170" i="14"/>
  <c r="C170" i="14"/>
  <c r="H170" i="14"/>
  <c r="B170" i="14"/>
  <c r="A171" i="14" s="1"/>
  <c r="E170" i="14"/>
  <c r="F172" i="14"/>
  <c r="H172" i="14"/>
  <c r="E172" i="14"/>
  <c r="G172" i="14"/>
  <c r="B172" i="14"/>
  <c r="A173" i="14" s="1"/>
  <c r="D172" i="14"/>
  <c r="C172" i="14"/>
  <c r="G174" i="14"/>
  <c r="D174" i="14"/>
  <c r="B174" i="14"/>
  <c r="A175" i="14" s="1"/>
  <c r="C174" i="14"/>
  <c r="H174" i="14"/>
  <c r="F174" i="14"/>
  <c r="E174" i="14"/>
  <c r="C176" i="14"/>
  <c r="B176" i="14"/>
  <c r="A177" i="14" s="1"/>
  <c r="B192" i="14" a="1"/>
  <c r="B190" i="14" a="1"/>
  <c r="B182" i="14" a="1"/>
  <c r="B188" i="14" a="1"/>
  <c r="B184" i="14" a="1"/>
  <c r="B186" i="14" a="1"/>
  <c r="B165" i="14" l="1"/>
  <c r="A167" i="14"/>
  <c r="D184" i="14"/>
  <c r="C184" i="14"/>
  <c r="E184" i="14"/>
  <c r="G184" i="14"/>
  <c r="H184" i="14"/>
  <c r="F184" i="14"/>
  <c r="B184" i="14"/>
  <c r="A185" i="14" s="1"/>
  <c r="G182" i="14"/>
  <c r="G181" i="14" s="1"/>
  <c r="D182" i="14"/>
  <c r="D181" i="14" s="1"/>
  <c r="H182" i="14"/>
  <c r="H181" i="14" s="1"/>
  <c r="C182" i="14"/>
  <c r="C181" i="14" s="1"/>
  <c r="F182" i="14"/>
  <c r="F181" i="14" s="1"/>
  <c r="B182" i="14"/>
  <c r="E182" i="14"/>
  <c r="E181" i="14" s="1"/>
  <c r="B192" i="14"/>
  <c r="A193" i="14" s="1"/>
  <c r="C192" i="14"/>
  <c r="D186" i="14"/>
  <c r="C186" i="14"/>
  <c r="B186" i="14"/>
  <c r="A187" i="14" s="1"/>
  <c r="G186" i="14"/>
  <c r="H186" i="14"/>
  <c r="F186" i="14"/>
  <c r="E186" i="14"/>
  <c r="G188" i="14"/>
  <c r="H188" i="14"/>
  <c r="F188" i="14"/>
  <c r="B188" i="14"/>
  <c r="A189" i="14" s="1"/>
  <c r="D188" i="14"/>
  <c r="C188" i="14"/>
  <c r="E188" i="14"/>
  <c r="G190" i="14"/>
  <c r="H190" i="14"/>
  <c r="F190" i="14"/>
  <c r="E190" i="14"/>
  <c r="D190" i="14"/>
  <c r="C190" i="14"/>
  <c r="B190" i="14"/>
  <c r="A191" i="14" s="1"/>
  <c r="B181" i="14" l="1"/>
  <c r="A183" i="14"/>
</calcChain>
</file>

<file path=xl/sharedStrings.xml><?xml version="1.0" encoding="utf-8"?>
<sst xmlns="http://schemas.openxmlformats.org/spreadsheetml/2006/main" count="106" uniqueCount="47">
  <si>
    <t>augustus</t>
  </si>
  <si>
    <t>WEEK</t>
  </si>
  <si>
    <t>MAANDAG</t>
  </si>
  <si>
    <t xml:space="preserve"> </t>
  </si>
  <si>
    <t>Zomervakantie</t>
  </si>
  <si>
    <t>Eerste schooldag</t>
  </si>
  <si>
    <t>Beginnerskampen</t>
  </si>
  <si>
    <t>Notities:</t>
  </si>
  <si>
    <t>Infoavond groepen 1/2, 3 en 8 19.00 uur</t>
  </si>
  <si>
    <r>
      <rPr>
        <b/>
        <sz val="14"/>
        <color theme="1"/>
        <rFont val="Trebuchet MS"/>
        <family val="2"/>
        <scheme val="major"/>
      </rPr>
      <t>Studiedag</t>
    </r>
    <r>
      <rPr>
        <sz val="9"/>
        <color theme="1"/>
        <rFont val="Trebuchet MS"/>
        <family val="2"/>
        <scheme val="major"/>
      </rPr>
      <t xml:space="preserve">          </t>
    </r>
    <r>
      <rPr>
        <b/>
        <sz val="9"/>
        <color rgb="FFFF0000"/>
        <rFont val="Trebuchet MS"/>
        <family val="2"/>
        <scheme val="major"/>
      </rPr>
      <t>Alle kinderen vrij</t>
    </r>
  </si>
  <si>
    <t>Herfstvakantie</t>
  </si>
  <si>
    <t>Herfstactiviteit</t>
  </si>
  <si>
    <t>Kerstvakantie</t>
  </si>
  <si>
    <t>Rapport 1</t>
  </si>
  <si>
    <t>Carnavalsvakantie</t>
  </si>
  <si>
    <t>1e paasdag</t>
  </si>
  <si>
    <t>Pasen</t>
  </si>
  <si>
    <t>Meivakantie</t>
  </si>
  <si>
    <t>Bevrijdings- dag (vrij)</t>
  </si>
  <si>
    <t>Lenteactiviteit</t>
  </si>
  <si>
    <t>Hemelvaarts- dag</t>
  </si>
  <si>
    <t>Pinksteren</t>
  </si>
  <si>
    <t>Schoolreisje onderbouw</t>
  </si>
  <si>
    <t>Musical groep 8</t>
  </si>
  <si>
    <t>Kamp groep 8</t>
  </si>
  <si>
    <t>Instroomweek</t>
  </si>
  <si>
    <t>Schoolkalender           2025-2026</t>
  </si>
  <si>
    <t>Zomervakantie duurt tot en met vrijdag 21 augustus! Fijne vakantie.</t>
  </si>
  <si>
    <r>
      <rPr>
        <sz val="9"/>
        <rFont val="Trebuchet MS"/>
        <family val="2"/>
        <scheme val="major"/>
      </rPr>
      <t>Carnavalsviering</t>
    </r>
    <r>
      <rPr>
        <sz val="9"/>
        <color rgb="FFFF0000"/>
        <rFont val="Trebuchet MS"/>
        <family val="2"/>
        <scheme val="major"/>
      </rPr>
      <t xml:space="preserve"> 12.15 uur alle kinderen school uit</t>
    </r>
  </si>
  <si>
    <t>Sportdag/ Koningsspelen tot 12.30 uur</t>
  </si>
  <si>
    <t>In de periode van 1 t/m 12 september vinden er startgesprekken met ouders plaats.</t>
  </si>
  <si>
    <t>In de periode van 12 tot en met 30 januari vinden met de ouders van groep 8 de gesprekken plaats voor het voorlopig advies voor het voortgezet onderwijs</t>
  </si>
  <si>
    <t xml:space="preserve">In de periode van 22 juni t/m 3 juli kunnen er eventueel oudergesprekken plaatsvinden op verzoek van de leerkracht. </t>
  </si>
  <si>
    <t xml:space="preserve">In de periode van 23 februari t/m 6 maart vinden oudergesprekken plaats. 				</t>
  </si>
  <si>
    <t>In de periode van 23 februari t/m 6 maart vinden oudergesprekken plaats.                              In de periode van 16 tot en met 24 maart vinden met de ouders van groep 8 de gesprekken plaats voor het definitieve advies voor het voortgezet onderwijs</t>
  </si>
  <si>
    <t>Winterfeest</t>
  </si>
  <si>
    <t>Sinterklaasfeest</t>
  </si>
  <si>
    <t>Weeksluiting Kleuters 11.45 uur</t>
  </si>
  <si>
    <t>Weeksluiting Wolven 11.45 uur</t>
  </si>
  <si>
    <t>Weeksluiting Eekhoorns 11.45 uur</t>
  </si>
  <si>
    <t>Weeksluiting Ijsberen 11.45 uur</t>
  </si>
  <si>
    <t>Weeksluiting Olifanten 11.45 uur</t>
  </si>
  <si>
    <t>Weeksluiting Kikkers 11.45 uur</t>
  </si>
  <si>
    <t>Weeksluiting Wolvan 11.45 uur</t>
  </si>
  <si>
    <t>Schoolfeest /    Weeksluiting Ijsberen 11.45 uur</t>
  </si>
  <si>
    <t>Afscheid groep 5 / Weeksluiting Kikkers 11.45 uur</t>
  </si>
  <si>
    <t>Rapport 2 / Gala groep 8 / Weeksluiting Olifanten 11.45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</si>
</sst>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dd"/>
  </numFmts>
  <fonts count="40" x14ac:knownFonts="1">
    <font>
      <sz val="9"/>
      <name val="Trebuchet MS"/>
      <family val="2"/>
      <scheme val="maj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28"/>
      <color theme="1" tint="0.34998626667073579"/>
      <name val="Arial"/>
      <family val="2"/>
      <scheme val="minor"/>
    </font>
    <font>
      <sz val="10"/>
      <color indexed="63"/>
      <name val="Arial"/>
      <family val="2"/>
      <scheme val="minor"/>
    </font>
    <font>
      <sz val="9"/>
      <name val="Trebuchet MS"/>
      <family val="2"/>
      <scheme val="major"/>
    </font>
    <font>
      <b/>
      <sz val="8"/>
      <color theme="0"/>
      <name val="Arial"/>
      <family val="2"/>
      <scheme val="minor"/>
    </font>
    <font>
      <sz val="9"/>
      <color theme="1"/>
      <name val="Trebuchet MS"/>
      <family val="2"/>
      <scheme val="major"/>
    </font>
    <font>
      <sz val="1"/>
      <color theme="0"/>
      <name val="Arial"/>
      <family val="2"/>
      <scheme val="minor"/>
    </font>
    <font>
      <b/>
      <sz val="28"/>
      <color theme="0"/>
      <name val="Arial"/>
      <family val="2"/>
      <scheme val="minor"/>
    </font>
    <font>
      <b/>
      <sz val="9"/>
      <color theme="1" tint="0.34998626667073579"/>
      <name val="Arial"/>
      <family val="2"/>
      <scheme val="minor"/>
    </font>
    <font>
      <b/>
      <sz val="8"/>
      <color theme="1" tint="0.34998626667073579"/>
      <name val="Arial"/>
      <family val="2"/>
      <scheme val="minor"/>
    </font>
    <font>
      <sz val="36"/>
      <color rgb="FF0070C0"/>
      <name val="Trebuchet MS"/>
      <family val="2"/>
      <scheme val="major"/>
    </font>
    <font>
      <sz val="20"/>
      <color theme="1"/>
      <name val="Trebuchet MS"/>
      <family val="2"/>
      <scheme val="major"/>
    </font>
    <font>
      <sz val="16"/>
      <color rgb="FF0070C0"/>
      <name val="Trebuchet MS"/>
      <family val="2"/>
      <scheme val="major"/>
    </font>
    <font>
      <sz val="48"/>
      <name val="Trebuchet MS"/>
      <family val="2"/>
      <scheme val="major"/>
    </font>
    <font>
      <sz val="48"/>
      <color rgb="FF0070C0"/>
      <name val="Trebuchet MS"/>
      <family val="2"/>
      <scheme val="major"/>
    </font>
    <font>
      <b/>
      <sz val="9"/>
      <color theme="1"/>
      <name val="Trebuchet MS"/>
      <family val="2"/>
      <scheme val="major"/>
    </font>
    <font>
      <sz val="20"/>
      <name val="Trebuchet MS"/>
      <family val="2"/>
      <scheme val="major"/>
    </font>
    <font>
      <b/>
      <sz val="10"/>
      <color theme="1"/>
      <name val="Trebuchet MS"/>
      <family val="2"/>
      <scheme val="major"/>
    </font>
    <font>
      <b/>
      <sz val="14"/>
      <color theme="1"/>
      <name val="Trebuchet MS"/>
      <family val="2"/>
      <scheme val="major"/>
    </font>
    <font>
      <sz val="18"/>
      <color theme="1"/>
      <name val="Trebuchet MS"/>
      <family val="2"/>
      <scheme val="major"/>
    </font>
    <font>
      <b/>
      <sz val="20"/>
      <color theme="1"/>
      <name val="Trebuchet MS"/>
      <family val="2"/>
      <scheme val="major"/>
    </font>
    <font>
      <sz val="28"/>
      <color theme="1"/>
      <name val="Trebuchet MS"/>
      <family val="2"/>
      <scheme val="major"/>
    </font>
    <font>
      <b/>
      <sz val="28"/>
      <color theme="1"/>
      <name val="Trebuchet MS"/>
      <family val="2"/>
      <scheme val="major"/>
    </font>
    <font>
      <b/>
      <sz val="20"/>
      <name val="Trebuchet MS"/>
      <family val="2"/>
      <scheme val="major"/>
    </font>
    <font>
      <sz val="9"/>
      <color rgb="FF000000"/>
      <name val="Trebuchet MS"/>
      <family val="2"/>
      <scheme val="major"/>
    </font>
    <font>
      <sz val="8"/>
      <color theme="1"/>
      <name val="Trebuchet MS"/>
      <family val="2"/>
      <scheme val="major"/>
    </font>
    <font>
      <sz val="12"/>
      <color theme="1"/>
      <name val="Trebuchet MS"/>
      <family val="2"/>
      <scheme val="major"/>
    </font>
    <font>
      <sz val="9"/>
      <color rgb="FFFF0000"/>
      <name val="Trebuchet MS"/>
      <family val="2"/>
      <scheme val="major"/>
    </font>
    <font>
      <b/>
      <sz val="9"/>
      <color rgb="FFFF0000"/>
      <name val="Trebuchet MS"/>
      <family val="2"/>
      <scheme val="major"/>
    </font>
    <font>
      <b/>
      <sz val="14"/>
      <name val="Trebuchet MS"/>
      <family val="2"/>
      <scheme val="major"/>
    </font>
    <font>
      <b/>
      <sz val="9"/>
      <name val="Trebuchet MS"/>
      <family val="2"/>
      <scheme val="major"/>
    </font>
    <font>
      <sz val="9"/>
      <color rgb="FF000000"/>
      <name val="Trebuchet MS"/>
      <charset val="1"/>
    </font>
    <font>
      <sz val="14"/>
      <color theme="1"/>
      <name val="Trebuchet MS"/>
      <family val="2"/>
      <scheme val="major"/>
    </font>
    <font>
      <sz val="14"/>
      <name val="Trebuchet MS"/>
      <family val="2"/>
      <scheme val="major"/>
    </font>
    <font>
      <sz val="11"/>
      <color theme="1"/>
      <name val="Trebuchet MS"/>
      <family val="2"/>
      <scheme val="major"/>
    </font>
    <font>
      <sz val="10"/>
      <color theme="1"/>
      <name val="Trebuchet MS"/>
      <family val="2"/>
      <scheme val="maj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CCAA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</fills>
  <borders count="3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6795556505021"/>
      </right>
      <top/>
      <bottom/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/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0691854609822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 style="thin">
        <color theme="0" tint="-0.1498458815271462"/>
      </left>
      <right style="thin">
        <color theme="0" tint="-0.1498458815271462"/>
      </right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8764000366222"/>
      </right>
      <top/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0691854609822"/>
      </right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</borders>
  <cellStyleXfs count="15">
    <xf numFmtId="0" fontId="0" fillId="0" borderId="0" applyFill="0" applyBorder="0" applyProtection="0">
      <alignment horizontal="left" indent="1"/>
    </xf>
    <xf numFmtId="0" fontId="6" fillId="3" borderId="0" applyNumberFormat="0" applyBorder="0" applyAlignment="0" applyProtection="0"/>
    <xf numFmtId="0" fontId="5" fillId="0" borderId="0" applyNumberFormat="0" applyFill="0" applyAlignment="0" applyProtection="0"/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8" fillId="6" borderId="3" applyNumberFormat="0" applyAlignment="0">
      <alignment horizontal="left" indent="1"/>
    </xf>
    <xf numFmtId="165" fontId="16" fillId="0" borderId="4" applyFill="0" applyProtection="0">
      <alignment horizontal="left" vertical="center" wrapText="1" indent="1"/>
    </xf>
    <xf numFmtId="165" fontId="9" fillId="0" borderId="7" applyFill="0" applyProtection="0">
      <alignment horizontal="left" vertical="top" wrapText="1" indent="1"/>
    </xf>
    <xf numFmtId="165" fontId="9" fillId="0" borderId="0" applyNumberFormat="0" applyFill="0" applyProtection="0">
      <alignment horizontal="left" vertical="top" wrapText="1" indent="1"/>
    </xf>
    <xf numFmtId="165" fontId="7" fillId="0" borderId="9" applyNumberFormat="0" applyFill="0" applyProtection="0">
      <alignment horizontal="left" vertical="center" wrapText="1" indent="1"/>
    </xf>
    <xf numFmtId="0" fontId="14" fillId="8" borderId="0" applyNumberFormat="0" applyBorder="0" applyProtection="0">
      <alignment horizontal="left" indent="7"/>
    </xf>
    <xf numFmtId="0" fontId="10" fillId="0" borderId="0" applyNumberFormat="0" applyFill="0" applyBorder="0" applyAlignment="0" applyProtection="0">
      <alignment horizontal="left" vertical="center"/>
    </xf>
    <xf numFmtId="0" fontId="8" fillId="6" borderId="3">
      <alignment horizontal="left" indent="1"/>
    </xf>
    <xf numFmtId="0" fontId="11" fillId="7" borderId="0">
      <alignment horizontal="center"/>
    </xf>
    <xf numFmtId="164" fontId="12" fillId="2" borderId="0" applyNumberFormat="0" applyFill="0" applyBorder="0">
      <alignment wrapText="1"/>
    </xf>
  </cellStyleXfs>
  <cellXfs count="181">
    <xf numFmtId="0" fontId="0" fillId="0" borderId="0" xfId="0">
      <alignment horizontal="left" indent="1"/>
    </xf>
    <xf numFmtId="0" fontId="0" fillId="2" borderId="0" xfId="0" applyFill="1">
      <alignment horizontal="left" indent="1"/>
    </xf>
    <xf numFmtId="0" fontId="2" fillId="0" borderId="0" xfId="0" applyFont="1">
      <alignment horizontal="left" indent="1"/>
    </xf>
    <xf numFmtId="164" fontId="5" fillId="2" borderId="0" xfId="2" applyNumberFormat="1" applyFill="1" applyAlignment="1">
      <alignment vertical="center"/>
    </xf>
    <xf numFmtId="165" fontId="16" fillId="0" borderId="4" xfId="6" applyFill="1">
      <alignment horizontal="left" vertical="center" wrapText="1" indent="1"/>
    </xf>
    <xf numFmtId="165" fontId="9" fillId="0" borderId="7" xfId="7" applyFill="1">
      <alignment horizontal="left" vertical="top" wrapText="1" indent="1"/>
    </xf>
    <xf numFmtId="0" fontId="14" fillId="8" borderId="0" xfId="10">
      <alignment horizontal="left" indent="7"/>
    </xf>
    <xf numFmtId="0" fontId="14" fillId="8" borderId="0" xfId="10" applyAlignment="1"/>
    <xf numFmtId="0" fontId="11" fillId="7" borderId="0" xfId="13">
      <alignment horizontal="center"/>
    </xf>
    <xf numFmtId="164" fontId="14" fillId="2" borderId="0" xfId="10" applyNumberFormat="1" applyFill="1" applyBorder="1">
      <alignment horizontal="left" indent="7"/>
    </xf>
    <xf numFmtId="0" fontId="8" fillId="6" borderId="3" xfId="5" applyAlignment="1">
      <alignment horizontal="left" vertical="center" indent="1"/>
    </xf>
    <xf numFmtId="0" fontId="8" fillId="6" borderId="3" xfId="12" applyAlignment="1">
      <alignment horizontal="left" vertical="center" indent="1"/>
    </xf>
    <xf numFmtId="0" fontId="14" fillId="8" borderId="0" xfId="10" applyAlignment="1">
      <alignment horizontal="left" indent="1"/>
    </xf>
    <xf numFmtId="0" fontId="12" fillId="2" borderId="0" xfId="14" applyNumberFormat="1" applyFill="1">
      <alignment wrapText="1"/>
    </xf>
    <xf numFmtId="165" fontId="9" fillId="0" borderId="0" xfId="7" applyFill="1" applyBorder="1">
      <alignment horizontal="left" vertical="top" wrapText="1" indent="1"/>
    </xf>
    <xf numFmtId="165" fontId="9" fillId="0" borderId="0" xfId="8">
      <alignment horizontal="left" vertical="top" wrapText="1" indent="1"/>
    </xf>
    <xf numFmtId="0" fontId="0" fillId="0" borderId="0" xfId="0" applyBorder="1">
      <alignment horizontal="left" indent="1"/>
    </xf>
    <xf numFmtId="165" fontId="16" fillId="9" borderId="4" xfId="6" applyFill="1">
      <alignment horizontal="left" vertical="center" wrapText="1" indent="1"/>
    </xf>
    <xf numFmtId="165" fontId="16" fillId="9" borderId="5" xfId="6" applyFill="1" applyBorder="1">
      <alignment horizontal="left" vertical="center" wrapText="1" indent="1"/>
    </xf>
    <xf numFmtId="165" fontId="9" fillId="9" borderId="7" xfId="7" applyFill="1">
      <alignment horizontal="left" vertical="top" wrapText="1" indent="1"/>
    </xf>
    <xf numFmtId="165" fontId="9" fillId="9" borderId="6" xfId="7" applyFill="1" applyBorder="1">
      <alignment horizontal="left" vertical="top" wrapText="1" indent="1"/>
    </xf>
    <xf numFmtId="165" fontId="9" fillId="9" borderId="8" xfId="7" applyFill="1" applyBorder="1">
      <alignment horizontal="left" vertical="top" wrapText="1" indent="1"/>
    </xf>
    <xf numFmtId="165" fontId="16" fillId="8" borderId="4" xfId="6" applyFill="1">
      <alignment horizontal="left" vertical="center" wrapText="1" indent="1"/>
    </xf>
    <xf numFmtId="165" fontId="9" fillId="8" borderId="7" xfId="7" applyFill="1">
      <alignment horizontal="left" vertical="top" wrapText="1" indent="1"/>
    </xf>
    <xf numFmtId="165" fontId="9" fillId="8" borderId="15" xfId="7" applyFill="1" applyBorder="1" applyAlignment="1">
      <alignment horizontal="center" vertical="top" wrapText="1"/>
    </xf>
    <xf numFmtId="165" fontId="7" fillId="0" borderId="7" xfId="7" applyFont="1" applyFill="1">
      <alignment horizontal="left" vertical="top" wrapText="1" indent="1"/>
    </xf>
    <xf numFmtId="165" fontId="9" fillId="10" borderId="7" xfId="7" applyFill="1">
      <alignment horizontal="left" vertical="top" wrapText="1" indent="1"/>
    </xf>
    <xf numFmtId="165" fontId="9" fillId="0" borderId="10" xfId="7" applyFill="1" applyBorder="1" applyAlignment="1">
      <alignment horizontal="center" vertical="top" wrapText="1"/>
    </xf>
    <xf numFmtId="165" fontId="9" fillId="0" borderId="11" xfId="7" applyFill="1" applyBorder="1" applyAlignment="1">
      <alignment horizontal="center" vertical="top" wrapText="1"/>
    </xf>
    <xf numFmtId="165" fontId="9" fillId="0" borderId="10" xfId="7" applyFill="1" applyBorder="1" applyAlignment="1">
      <alignment horizontal="left" vertical="top" wrapText="1"/>
    </xf>
    <xf numFmtId="165" fontId="9" fillId="0" borderId="11" xfId="7" applyFill="1" applyBorder="1" applyAlignment="1">
      <alignment horizontal="left" vertical="top" wrapText="1"/>
    </xf>
    <xf numFmtId="165" fontId="9" fillId="0" borderId="12" xfId="7" applyFill="1" applyBorder="1">
      <alignment horizontal="left" vertical="top" wrapText="1" indent="1"/>
    </xf>
    <xf numFmtId="165" fontId="9" fillId="0" borderId="18" xfId="7" applyFill="1" applyBorder="1" applyAlignment="1">
      <alignment horizontal="center" vertical="top" wrapText="1"/>
    </xf>
    <xf numFmtId="165" fontId="9" fillId="0" borderId="11" xfId="7" applyFill="1" applyBorder="1" applyAlignment="1">
      <alignment vertical="top" wrapText="1"/>
    </xf>
    <xf numFmtId="165" fontId="9" fillId="0" borderId="16" xfId="7" applyFill="1" applyBorder="1">
      <alignment horizontal="left" vertical="top" wrapText="1" indent="1"/>
    </xf>
    <xf numFmtId="0" fontId="8" fillId="11" borderId="3" xfId="12" applyFill="1" applyAlignment="1">
      <alignment horizontal="left" vertical="center" indent="1"/>
    </xf>
    <xf numFmtId="0" fontId="11" fillId="12" borderId="0" xfId="13" applyFill="1">
      <alignment horizontal="center"/>
    </xf>
    <xf numFmtId="165" fontId="21" fillId="0" borderId="7" xfId="7" applyFont="1" applyFill="1">
      <alignment horizontal="left" vertical="top" wrapText="1" indent="1"/>
    </xf>
    <xf numFmtId="165" fontId="22" fillId="0" borderId="10" xfId="7" applyFont="1" applyFill="1" applyBorder="1" applyAlignment="1">
      <alignment horizontal="center" vertical="top" wrapText="1"/>
    </xf>
    <xf numFmtId="165" fontId="15" fillId="0" borderId="10" xfId="7" applyFont="1" applyFill="1" applyBorder="1" applyAlignment="1">
      <alignment horizontal="center" vertical="top" wrapText="1"/>
    </xf>
    <xf numFmtId="0" fontId="0" fillId="0" borderId="10" xfId="0" applyBorder="1">
      <alignment horizontal="left" indent="1"/>
    </xf>
    <xf numFmtId="0" fontId="0" fillId="0" borderId="11" xfId="0" applyBorder="1">
      <alignment horizontal="left" indent="1"/>
    </xf>
    <xf numFmtId="165" fontId="23" fillId="0" borderId="22" xfId="7" applyFont="1" applyFill="1" applyBorder="1" applyAlignment="1">
      <alignment horizontal="center" vertical="top" wrapText="1"/>
    </xf>
    <xf numFmtId="165" fontId="9" fillId="0" borderId="7" xfId="7" applyFill="1" applyAlignment="1">
      <alignment horizontal="center" vertical="top" wrapText="1"/>
    </xf>
    <xf numFmtId="165" fontId="7" fillId="0" borderId="12" xfId="7" applyFont="1" applyFill="1" applyBorder="1">
      <alignment horizontal="left" vertical="top" wrapText="1" indent="1"/>
    </xf>
    <xf numFmtId="165" fontId="7" fillId="0" borderId="7" xfId="7" applyFont="1" applyFill="1" applyAlignment="1">
      <alignment horizontal="center" vertical="top" wrapText="1" indent="1"/>
    </xf>
    <xf numFmtId="165" fontId="28" fillId="8" borderId="13" xfId="7" applyFont="1" applyFill="1" applyBorder="1" applyAlignment="1">
      <alignment horizontal="center" vertical="top" wrapText="1"/>
    </xf>
    <xf numFmtId="165" fontId="28" fillId="8" borderId="14" xfId="7" applyFont="1" applyFill="1" applyBorder="1" applyAlignment="1">
      <alignment horizontal="center" vertical="top" wrapText="1"/>
    </xf>
    <xf numFmtId="165" fontId="28" fillId="0" borderId="11" xfId="7" applyFont="1" applyFill="1" applyBorder="1" applyAlignment="1">
      <alignment horizontal="center" vertical="top" wrapText="1"/>
    </xf>
    <xf numFmtId="165" fontId="9" fillId="0" borderId="15" xfId="7" applyFill="1" applyBorder="1" applyAlignment="1">
      <alignment vertical="top" wrapText="1"/>
    </xf>
    <xf numFmtId="165" fontId="7" fillId="0" borderId="23" xfId="7" applyFont="1" applyFill="1" applyBorder="1">
      <alignment horizontal="left" vertical="top" wrapText="1" indent="1"/>
    </xf>
    <xf numFmtId="165" fontId="15" fillId="0" borderId="10" xfId="7" applyFont="1" applyFill="1" applyBorder="1" applyAlignment="1">
      <alignment vertical="top" wrapText="1"/>
    </xf>
    <xf numFmtId="165" fontId="15" fillId="0" borderId="11" xfId="7" applyFont="1" applyFill="1" applyBorder="1" applyAlignment="1">
      <alignment vertical="top" wrapText="1"/>
    </xf>
    <xf numFmtId="165" fontId="15" fillId="0" borderId="7" xfId="7" applyFont="1" applyFill="1" applyAlignment="1">
      <alignment horizontal="center" vertical="top" wrapText="1"/>
    </xf>
    <xf numFmtId="165" fontId="16" fillId="0" borderId="25" xfId="6" applyFill="1" applyBorder="1">
      <alignment horizontal="left" vertical="center" wrapText="1" indent="1"/>
    </xf>
    <xf numFmtId="165" fontId="16" fillId="0" borderId="26" xfId="6" applyFill="1" applyBorder="1">
      <alignment horizontal="left" vertical="center" wrapText="1" indent="1"/>
    </xf>
    <xf numFmtId="165" fontId="16" fillId="0" borderId="27" xfId="6" applyFill="1" applyBorder="1">
      <alignment horizontal="left" vertical="center" wrapText="1" indent="1"/>
    </xf>
    <xf numFmtId="165" fontId="15" fillId="0" borderId="17" xfId="7" applyFont="1" applyFill="1" applyBorder="1" applyAlignment="1">
      <alignment vertical="top" wrapText="1"/>
    </xf>
    <xf numFmtId="165" fontId="15" fillId="0" borderId="16" xfId="7" applyFont="1" applyFill="1" applyBorder="1" applyAlignment="1">
      <alignment vertical="top" wrapText="1"/>
    </xf>
    <xf numFmtId="165" fontId="26" fillId="0" borderId="10" xfId="7" applyFont="1" applyFill="1" applyBorder="1" applyAlignment="1">
      <alignment vertical="top" wrapText="1"/>
    </xf>
    <xf numFmtId="165" fontId="24" fillId="0" borderId="11" xfId="7" applyFont="1" applyFill="1" applyBorder="1" applyAlignment="1">
      <alignment vertical="top" wrapText="1"/>
    </xf>
    <xf numFmtId="165" fontId="16" fillId="0" borderId="5" xfId="6" applyFill="1" applyBorder="1">
      <alignment horizontal="left" vertical="center" wrapText="1" indent="1"/>
    </xf>
    <xf numFmtId="165" fontId="9" fillId="0" borderId="8" xfId="7" applyFill="1" applyBorder="1">
      <alignment horizontal="left" vertical="top" wrapText="1" indent="1"/>
    </xf>
    <xf numFmtId="165" fontId="16" fillId="10" borderId="4" xfId="6" applyFill="1">
      <alignment horizontal="left" vertical="center" wrapText="1" indent="1"/>
    </xf>
    <xf numFmtId="165" fontId="16" fillId="10" borderId="25" xfId="6" applyFill="1" applyBorder="1">
      <alignment horizontal="left" vertical="center" wrapText="1" indent="1"/>
    </xf>
    <xf numFmtId="165" fontId="16" fillId="10" borderId="26" xfId="6" applyFill="1" applyBorder="1">
      <alignment horizontal="left" vertical="center" wrapText="1" indent="1"/>
    </xf>
    <xf numFmtId="165" fontId="9" fillId="0" borderId="7" xfId="7" applyFill="1" applyAlignment="1">
      <alignment vertical="top" wrapText="1"/>
    </xf>
    <xf numFmtId="165" fontId="9" fillId="14" borderId="7" xfId="7" applyFill="1">
      <alignment horizontal="left" vertical="top" wrapText="1" indent="1"/>
    </xf>
    <xf numFmtId="165" fontId="9" fillId="14" borderId="10" xfId="7" applyFill="1" applyBorder="1" applyAlignment="1">
      <alignment horizontal="center" vertical="top" wrapText="1"/>
    </xf>
    <xf numFmtId="165" fontId="15" fillId="14" borderId="11" xfId="7" applyFont="1" applyFill="1" applyBorder="1" applyAlignment="1">
      <alignment horizontal="center" vertical="top" wrapText="1"/>
    </xf>
    <xf numFmtId="165" fontId="15" fillId="0" borderId="32" xfId="7" applyFont="1" applyFill="1" applyBorder="1" applyAlignment="1">
      <alignment vertical="top" wrapText="1"/>
    </xf>
    <xf numFmtId="0" fontId="0" fillId="0" borderId="15" xfId="0" applyBorder="1">
      <alignment horizontal="left" indent="1"/>
    </xf>
    <xf numFmtId="165" fontId="29" fillId="0" borderId="12" xfId="7" applyFont="1" applyFill="1" applyBorder="1">
      <alignment horizontal="left" vertical="top" wrapText="1" indent="1"/>
    </xf>
    <xf numFmtId="165" fontId="19" fillId="0" borderId="17" xfId="7" applyFont="1" applyFill="1" applyBorder="1" applyAlignment="1">
      <alignment horizontal="left" vertical="top" wrapText="1"/>
    </xf>
    <xf numFmtId="165" fontId="31" fillId="0" borderId="18" xfId="7" applyFont="1" applyFill="1" applyBorder="1" applyAlignment="1">
      <alignment horizontal="center" vertical="top" wrapText="1"/>
    </xf>
    <xf numFmtId="0" fontId="20" fillId="0" borderId="10" xfId="0" applyFont="1" applyFill="1" applyBorder="1" applyAlignment="1">
      <alignment vertical="center"/>
    </xf>
    <xf numFmtId="0" fontId="20" fillId="0" borderId="11" xfId="0" applyFont="1" applyFill="1" applyBorder="1" applyAlignment="1">
      <alignment vertical="center"/>
    </xf>
    <xf numFmtId="0" fontId="0" fillId="0" borderId="0" xfId="0" applyFill="1" applyAlignment="1">
      <alignment vertical="top" wrapText="1"/>
    </xf>
    <xf numFmtId="0" fontId="0" fillId="0" borderId="0" xfId="0" applyAlignment="1">
      <alignment vertical="top" wrapText="1"/>
    </xf>
    <xf numFmtId="165" fontId="31" fillId="0" borderId="15" xfId="7" applyFont="1" applyFill="1" applyBorder="1" applyAlignment="1">
      <alignment vertical="top" wrapText="1"/>
    </xf>
    <xf numFmtId="0" fontId="27" fillId="10" borderId="0" xfId="0" applyFont="1" applyFill="1" applyAlignment="1">
      <alignment horizontal="center" vertical="center"/>
    </xf>
    <xf numFmtId="165" fontId="15" fillId="0" borderId="21" xfId="7" applyFont="1" applyFill="1" applyBorder="1" applyAlignment="1">
      <alignment vertical="center" wrapText="1"/>
    </xf>
    <xf numFmtId="165" fontId="24" fillId="0" borderId="34" xfId="7" applyFont="1" applyFill="1" applyBorder="1" applyAlignment="1">
      <alignment vertical="center" wrapText="1"/>
    </xf>
    <xf numFmtId="0" fontId="20" fillId="10" borderId="0" xfId="0" applyFont="1" applyFill="1" applyAlignment="1">
      <alignment horizontal="center" vertical="center"/>
    </xf>
    <xf numFmtId="0" fontId="0" fillId="0" borderId="10" xfId="0" applyFill="1" applyBorder="1" applyAlignment="1">
      <alignment horizontal="left" vertical="top"/>
    </xf>
    <xf numFmtId="0" fontId="0" fillId="2" borderId="0" xfId="0" applyFill="1" applyAlignment="1">
      <alignment horizontal="center" vertical="center"/>
    </xf>
    <xf numFmtId="0" fontId="1" fillId="15" borderId="0" xfId="0" applyFont="1" applyFill="1" applyAlignment="1">
      <alignment horizontal="center" vertical="center"/>
    </xf>
    <xf numFmtId="165" fontId="9" fillId="0" borderId="12" xfId="7" applyFill="1" applyBorder="1" applyAlignment="1">
      <alignment horizontal="center" vertical="top" wrapText="1"/>
    </xf>
    <xf numFmtId="0" fontId="34" fillId="0" borderId="0" xfId="0" applyFont="1">
      <alignment horizontal="left" indent="1"/>
    </xf>
    <xf numFmtId="165" fontId="7" fillId="14" borderId="10" xfId="7" applyFont="1" applyFill="1" applyBorder="1" applyAlignment="1">
      <alignment horizontal="center" vertical="top" wrapText="1"/>
    </xf>
    <xf numFmtId="165" fontId="7" fillId="14" borderId="11" xfId="7" applyFont="1" applyFill="1" applyBorder="1" applyAlignment="1">
      <alignment horizontal="center" vertical="top" wrapText="1"/>
    </xf>
    <xf numFmtId="165" fontId="7" fillId="0" borderId="10" xfId="7" applyFont="1" applyFill="1" applyBorder="1" applyAlignment="1">
      <alignment horizontal="center" vertical="top" wrapText="1"/>
    </xf>
    <xf numFmtId="165" fontId="9" fillId="10" borderId="7" xfId="7" applyFill="1" applyAlignment="1">
      <alignment horizontal="center" vertical="top" wrapText="1"/>
    </xf>
    <xf numFmtId="165" fontId="7" fillId="0" borderId="11" xfId="7" applyFont="1" applyFill="1" applyBorder="1" applyAlignment="1">
      <alignment horizontal="center" vertical="top" wrapText="1"/>
    </xf>
    <xf numFmtId="0" fontId="31" fillId="15" borderId="0" xfId="0" applyFont="1" applyFill="1" applyAlignment="1">
      <alignment horizontal="center" vertical="top" wrapText="1"/>
    </xf>
    <xf numFmtId="165" fontId="7" fillId="0" borderId="7" xfId="7" applyFont="1" applyFill="1" applyAlignment="1">
      <alignment horizontal="center" vertical="top" wrapText="1"/>
    </xf>
    <xf numFmtId="165" fontId="0" fillId="0" borderId="11" xfId="7" applyFont="1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center"/>
    </xf>
    <xf numFmtId="165" fontId="7" fillId="0" borderId="24" xfId="7" applyFont="1" applyFill="1" applyBorder="1" applyAlignment="1">
      <alignment horizontal="center" vertical="top" wrapText="1"/>
    </xf>
    <xf numFmtId="165" fontId="30" fillId="13" borderId="31" xfId="7" applyFont="1" applyFill="1" applyBorder="1" applyAlignment="1">
      <alignment horizontal="center" vertical="top" wrapText="1"/>
    </xf>
    <xf numFmtId="165" fontId="9" fillId="14" borderId="11" xfId="7" applyFill="1" applyBorder="1" applyAlignment="1">
      <alignment horizontal="center" vertical="top" wrapText="1"/>
    </xf>
    <xf numFmtId="0" fontId="0" fillId="0" borderId="21" xfId="0" applyFill="1" applyBorder="1" applyAlignment="1">
      <alignment horizontal="left" vertical="top" wrapText="1"/>
    </xf>
    <xf numFmtId="165" fontId="15" fillId="0" borderId="10" xfId="7" applyFont="1" applyFill="1" applyBorder="1" applyAlignment="1">
      <alignment horizontal="center" vertical="center" wrapText="1"/>
    </xf>
    <xf numFmtId="165" fontId="15" fillId="0" borderId="11" xfId="7" applyFont="1" applyFill="1" applyBorder="1" applyAlignment="1">
      <alignment horizontal="center" vertical="center" wrapText="1"/>
    </xf>
    <xf numFmtId="0" fontId="0" fillId="10" borderId="0" xfId="0" applyFill="1" applyAlignment="1">
      <alignment horizontal="left" vertical="top" wrapText="1" indent="1"/>
    </xf>
    <xf numFmtId="165" fontId="15" fillId="0" borderId="10" xfId="7" applyFont="1" applyFill="1" applyBorder="1" applyAlignment="1">
      <alignment vertical="center" wrapText="1"/>
    </xf>
    <xf numFmtId="165" fontId="9" fillId="0" borderId="11" xfId="7" applyFill="1" applyBorder="1" applyAlignment="1">
      <alignment vertical="center" wrapText="1"/>
    </xf>
    <xf numFmtId="165" fontId="9" fillId="0" borderId="21" xfId="7" applyFill="1" applyBorder="1" applyAlignment="1">
      <alignment vertical="center" wrapText="1"/>
    </xf>
    <xf numFmtId="165" fontId="15" fillId="0" borderId="33" xfId="7" applyFont="1" applyFill="1" applyBorder="1" applyAlignment="1">
      <alignment vertical="center" wrapText="1"/>
    </xf>
    <xf numFmtId="165" fontId="15" fillId="0" borderId="34" xfId="7" applyFont="1" applyFill="1" applyBorder="1" applyAlignment="1">
      <alignment vertical="center" wrapText="1"/>
    </xf>
    <xf numFmtId="165" fontId="24" fillId="0" borderId="28" xfId="7" applyFont="1" applyFill="1" applyBorder="1" applyAlignment="1">
      <alignment vertical="center" wrapText="1"/>
    </xf>
    <xf numFmtId="165" fontId="16" fillId="10" borderId="5" xfId="6" applyFill="1" applyBorder="1">
      <alignment horizontal="left" vertical="center" wrapText="1" indent="1"/>
    </xf>
    <xf numFmtId="165" fontId="9" fillId="10" borderId="8" xfId="7" applyFill="1" applyBorder="1">
      <alignment horizontal="left" vertical="top" wrapText="1" indent="1"/>
    </xf>
    <xf numFmtId="165" fontId="16" fillId="0" borderId="19" xfId="6" applyFill="1" applyBorder="1">
      <alignment horizontal="left" vertical="center" wrapText="1" indent="1"/>
    </xf>
    <xf numFmtId="165" fontId="16" fillId="0" borderId="20" xfId="6" applyFill="1" applyBorder="1">
      <alignment horizontal="left" vertical="center" wrapText="1" indent="1"/>
    </xf>
    <xf numFmtId="0" fontId="27" fillId="0" borderId="37" xfId="0" applyFont="1" applyFill="1" applyBorder="1" applyAlignment="1">
      <alignment wrapText="1"/>
    </xf>
    <xf numFmtId="0" fontId="27" fillId="0" borderId="38" xfId="0" applyFont="1" applyFill="1" applyBorder="1" applyAlignment="1">
      <alignment wrapText="1"/>
    </xf>
    <xf numFmtId="0" fontId="33" fillId="0" borderId="0" xfId="0" applyFont="1" applyFill="1" applyAlignment="1">
      <alignment horizontal="center" vertical="center"/>
    </xf>
    <xf numFmtId="0" fontId="37" fillId="10" borderId="0" xfId="0" applyFont="1" applyFill="1" applyAlignment="1">
      <alignment horizontal="center" vertical="center"/>
    </xf>
    <xf numFmtId="165" fontId="36" fillId="9" borderId="6" xfId="7" applyFont="1" applyFill="1" applyBorder="1" applyAlignment="1">
      <alignment horizontal="center" vertical="top" wrapText="1"/>
    </xf>
    <xf numFmtId="165" fontId="30" fillId="10" borderId="28" xfId="7" applyFont="1" applyFill="1" applyBorder="1" applyAlignment="1">
      <alignment horizontal="center" vertical="center" wrapText="1"/>
    </xf>
    <xf numFmtId="0" fontId="37" fillId="10" borderId="10" xfId="0" applyFont="1" applyFill="1" applyBorder="1" applyAlignment="1">
      <alignment horizontal="center" vertical="center" wrapText="1"/>
    </xf>
    <xf numFmtId="165" fontId="38" fillId="10" borderId="12" xfId="7" applyFont="1" applyFill="1" applyBorder="1" applyAlignment="1">
      <alignment horizontal="center" vertical="center" wrapText="1"/>
    </xf>
    <xf numFmtId="165" fontId="7" fillId="14" borderId="7" xfId="7" applyFont="1" applyFill="1" applyAlignment="1">
      <alignment horizontal="center" vertical="top" wrapText="1"/>
    </xf>
    <xf numFmtId="0" fontId="0" fillId="14" borderId="0" xfId="0" applyFill="1">
      <alignment horizontal="left" indent="1"/>
    </xf>
    <xf numFmtId="0" fontId="0" fillId="14" borderId="10" xfId="0" applyFill="1" applyBorder="1">
      <alignment horizontal="left" indent="1"/>
    </xf>
    <xf numFmtId="0" fontId="0" fillId="14" borderId="11" xfId="0" applyFill="1" applyBorder="1">
      <alignment horizontal="left" indent="1"/>
    </xf>
    <xf numFmtId="0" fontId="0" fillId="14" borderId="21" xfId="0" applyFill="1" applyBorder="1" applyAlignment="1">
      <alignment horizontal="left" vertical="top" wrapText="1" indent="1"/>
    </xf>
    <xf numFmtId="165" fontId="9" fillId="14" borderId="10" xfId="7" applyFill="1" applyBorder="1" applyAlignment="1">
      <alignment vertical="top" wrapText="1"/>
    </xf>
    <xf numFmtId="165" fontId="9" fillId="14" borderId="11" xfId="7" applyFill="1" applyBorder="1" applyAlignment="1">
      <alignment vertical="top" wrapText="1"/>
    </xf>
    <xf numFmtId="165" fontId="9" fillId="14" borderId="16" xfId="7" applyFill="1" applyBorder="1">
      <alignment horizontal="left" vertical="top" wrapText="1" indent="1"/>
    </xf>
    <xf numFmtId="165" fontId="9" fillId="14" borderId="17" xfId="7" applyFill="1" applyBorder="1" applyAlignment="1">
      <alignment horizontal="center" vertical="top" wrapText="1"/>
    </xf>
    <xf numFmtId="165" fontId="9" fillId="14" borderId="18" xfId="7" applyFill="1" applyBorder="1" applyAlignment="1">
      <alignment horizontal="center" vertical="top" wrapText="1"/>
    </xf>
    <xf numFmtId="165" fontId="9" fillId="14" borderId="7" xfId="7" applyFill="1" applyAlignment="1">
      <alignment vertical="top" wrapText="1"/>
    </xf>
    <xf numFmtId="0" fontId="35" fillId="14" borderId="0" xfId="0" applyFont="1" applyFill="1" applyAlignment="1">
      <alignment horizontal="center" vertical="center" wrapText="1"/>
    </xf>
    <xf numFmtId="165" fontId="0" fillId="14" borderId="7" xfId="7" applyFont="1" applyFill="1">
      <alignment horizontal="left" vertical="top" wrapText="1" indent="1"/>
    </xf>
    <xf numFmtId="165" fontId="15" fillId="14" borderId="10" xfId="7" applyFont="1" applyFill="1" applyBorder="1" applyAlignment="1">
      <alignment vertical="center" wrapText="1"/>
    </xf>
    <xf numFmtId="165" fontId="15" fillId="14" borderId="11" xfId="7" applyFont="1" applyFill="1" applyBorder="1" applyAlignment="1">
      <alignment vertical="center" wrapText="1"/>
    </xf>
    <xf numFmtId="165" fontId="39" fillId="14" borderId="12" xfId="7" applyFont="1" applyFill="1" applyBorder="1" applyAlignment="1">
      <alignment horizontal="center" vertical="top" wrapText="1"/>
    </xf>
    <xf numFmtId="0" fontId="0" fillId="0" borderId="11" xfId="0" applyBorder="1" applyAlignment="1">
      <alignment horizontal="center" vertical="top"/>
    </xf>
    <xf numFmtId="0" fontId="20" fillId="10" borderId="35" xfId="0" applyFont="1" applyFill="1" applyBorder="1" applyAlignment="1">
      <alignment horizontal="center" wrapText="1"/>
    </xf>
    <xf numFmtId="0" fontId="20" fillId="10" borderId="36" xfId="0" applyFont="1" applyFill="1" applyBorder="1" applyAlignment="1">
      <alignment horizontal="center" wrapText="1"/>
    </xf>
    <xf numFmtId="165" fontId="15" fillId="10" borderId="0" xfId="7" applyFont="1" applyFill="1" applyBorder="1" applyAlignment="1">
      <alignment horizontal="center" vertical="center" wrapText="1"/>
    </xf>
    <xf numFmtId="165" fontId="15" fillId="10" borderId="13" xfId="7" applyFont="1" applyFill="1" applyBorder="1" applyAlignment="1">
      <alignment horizontal="center" vertical="center" wrapText="1"/>
    </xf>
    <xf numFmtId="165" fontId="15" fillId="10" borderId="7" xfId="7" applyFont="1" applyFill="1" applyAlignment="1">
      <alignment horizontal="center" vertical="center" wrapText="1"/>
    </xf>
    <xf numFmtId="165" fontId="15" fillId="10" borderId="28" xfId="7" applyFont="1" applyFill="1" applyBorder="1" applyAlignment="1">
      <alignment horizontal="center" vertical="top" wrapText="1"/>
    </xf>
    <xf numFmtId="165" fontId="9" fillId="10" borderId="28" xfId="7" applyFill="1" applyBorder="1" applyAlignment="1">
      <alignment horizontal="center" vertical="top" wrapText="1"/>
    </xf>
    <xf numFmtId="165" fontId="9" fillId="10" borderId="29" xfId="7" applyFill="1" applyBorder="1" applyAlignment="1">
      <alignment horizontal="center" vertical="top" wrapText="1"/>
    </xf>
    <xf numFmtId="165" fontId="25" fillId="10" borderId="28" xfId="7" applyFont="1" applyFill="1" applyBorder="1" applyAlignment="1">
      <alignment horizontal="center" vertical="top" wrapText="1"/>
    </xf>
    <xf numFmtId="165" fontId="25" fillId="10" borderId="29" xfId="7" applyFont="1" applyFill="1" applyBorder="1" applyAlignment="1">
      <alignment horizontal="center" vertical="top" wrapText="1"/>
    </xf>
    <xf numFmtId="165" fontId="15" fillId="10" borderId="28" xfId="7" applyFont="1" applyFill="1" applyBorder="1" applyAlignment="1">
      <alignment horizontal="center" vertical="center" wrapText="1"/>
    </xf>
    <xf numFmtId="165" fontId="9" fillId="10" borderId="29" xfId="7" applyFill="1" applyBorder="1" applyAlignment="1">
      <alignment horizontal="center" vertical="center" wrapText="1"/>
    </xf>
    <xf numFmtId="165" fontId="9" fillId="10" borderId="28" xfId="7" applyFill="1" applyBorder="1" applyAlignment="1">
      <alignment horizontal="center" vertical="center" wrapText="1"/>
    </xf>
    <xf numFmtId="165" fontId="34" fillId="0" borderId="6" xfId="8" applyFont="1" applyBorder="1">
      <alignment horizontal="left" vertical="top" wrapText="1" indent="1"/>
    </xf>
    <xf numFmtId="165" fontId="34" fillId="0" borderId="0" xfId="8" applyFont="1">
      <alignment horizontal="left" vertical="top" wrapText="1" indent="1"/>
    </xf>
    <xf numFmtId="165" fontId="19" fillId="0" borderId="6" xfId="8" applyFont="1" applyBorder="1">
      <alignment horizontal="left" vertical="top" wrapText="1" indent="1"/>
    </xf>
    <xf numFmtId="165" fontId="32" fillId="0" borderId="0" xfId="8" applyFont="1">
      <alignment horizontal="left" vertical="top" wrapText="1" indent="1"/>
    </xf>
    <xf numFmtId="165" fontId="0" fillId="0" borderId="9" xfId="9" applyFont="1">
      <alignment horizontal="left" vertical="center" wrapText="1" indent="1"/>
    </xf>
    <xf numFmtId="165" fontId="7" fillId="0" borderId="9" xfId="9">
      <alignment horizontal="left" vertical="center" wrapText="1" indent="1"/>
    </xf>
    <xf numFmtId="165" fontId="9" fillId="0" borderId="0" xfId="8">
      <alignment horizontal="left" vertical="top" wrapText="1" indent="1"/>
    </xf>
    <xf numFmtId="165" fontId="19" fillId="0" borderId="0" xfId="8" applyFont="1" applyFill="1">
      <alignment horizontal="left" vertical="top" wrapText="1" indent="1"/>
    </xf>
    <xf numFmtId="165" fontId="9" fillId="0" borderId="0" xfId="8" applyFill="1">
      <alignment horizontal="left" vertical="top" wrapText="1" indent="1"/>
    </xf>
    <xf numFmtId="165" fontId="7" fillId="0" borderId="6" xfId="9" applyBorder="1">
      <alignment horizontal="left" vertical="center" wrapText="1" indent="1"/>
    </xf>
    <xf numFmtId="165" fontId="19" fillId="0" borderId="0" xfId="8" applyFont="1">
      <alignment horizontal="left" vertical="top" wrapText="1" indent="1"/>
    </xf>
    <xf numFmtId="165" fontId="0" fillId="0" borderId="9" xfId="9" applyFont="1" applyFill="1">
      <alignment horizontal="left" vertical="center" wrapText="1" indent="1"/>
    </xf>
    <xf numFmtId="165" fontId="7" fillId="0" borderId="9" xfId="9" applyFill="1">
      <alignment horizontal="left" vertical="center" wrapText="1" indent="1"/>
    </xf>
    <xf numFmtId="0" fontId="34" fillId="0" borderId="6" xfId="0" applyFont="1" applyBorder="1" applyAlignment="1">
      <alignment horizontal="left" vertical="top" wrapText="1" indent="1"/>
    </xf>
    <xf numFmtId="0" fontId="34" fillId="0" borderId="0" xfId="0" applyFont="1" applyAlignment="1">
      <alignment horizontal="left" vertical="top" wrapText="1" indent="1"/>
    </xf>
    <xf numFmtId="165" fontId="15" fillId="10" borderId="29" xfId="7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8" fillId="2" borderId="0" xfId="0" applyFont="1" applyFill="1" applyAlignment="1">
      <alignment horizontal="center" wrapText="1"/>
    </xf>
    <xf numFmtId="0" fontId="17" fillId="2" borderId="0" xfId="0" applyFont="1" applyFill="1" applyAlignment="1">
      <alignment horizontal="center" wrapText="1"/>
    </xf>
    <xf numFmtId="0" fontId="13" fillId="2" borderId="0" xfId="14" applyNumberFormat="1" applyFont="1" applyFill="1" applyAlignment="1">
      <alignment vertical="center" wrapText="1"/>
    </xf>
    <xf numFmtId="165" fontId="15" fillId="10" borderId="21" xfId="7" applyFont="1" applyFill="1" applyBorder="1" applyAlignment="1">
      <alignment horizontal="center" vertical="top" wrapText="1"/>
    </xf>
    <xf numFmtId="165" fontId="15" fillId="10" borderId="29" xfId="7" applyFont="1" applyFill="1" applyBorder="1" applyAlignment="1">
      <alignment horizontal="center" vertical="top" wrapText="1"/>
    </xf>
    <xf numFmtId="165" fontId="20" fillId="10" borderId="28" xfId="7" applyFont="1" applyFill="1" applyBorder="1" applyAlignment="1">
      <alignment horizontal="center" vertical="top" wrapText="1"/>
    </xf>
    <xf numFmtId="165" fontId="20" fillId="10" borderId="29" xfId="7" applyFont="1" applyFill="1" applyBorder="1" applyAlignment="1">
      <alignment horizontal="center" vertical="top" wrapText="1"/>
    </xf>
    <xf numFmtId="165" fontId="15" fillId="10" borderId="30" xfId="7" applyFont="1" applyFill="1" applyBorder="1" applyAlignment="1">
      <alignment horizontal="center" vertical="top" wrapText="1"/>
    </xf>
    <xf numFmtId="165" fontId="32" fillId="0" borderId="6" xfId="8" applyFont="1" applyBorder="1">
      <alignment horizontal="left" vertical="top" wrapText="1" indent="1"/>
    </xf>
    <xf numFmtId="165" fontId="9" fillId="0" borderId="12" xfId="7" applyFont="1" applyFill="1" applyBorder="1" applyAlignment="1">
      <alignment horizontal="center" vertical="center" wrapText="1"/>
    </xf>
    <xf numFmtId="0" fontId="0" fillId="14" borderId="0" xfId="0" applyFont="1" applyFill="1" applyAlignment="1">
      <alignment horizontal="center" vertical="top" wrapText="1"/>
    </xf>
  </cellXfs>
  <cellStyles count="15">
    <cellStyle name="40% - Accent1" xfId="1" builtinId="31" customBuiltin="1"/>
    <cellStyle name="Accent1" xfId="3" builtinId="29" customBuiltin="1"/>
    <cellStyle name="Accent5" xfId="4" builtinId="45" customBuiltin="1"/>
    <cellStyle name="Dag" xfId="6" xr:uid="{00000000-0005-0000-0000-000003000000}"/>
    <cellStyle name="Dagdetail" xfId="7" xr:uid="{00000000-0005-0000-0000-000004000000}"/>
    <cellStyle name="Dagkop 1" xfId="5" xr:uid="{00000000-0005-0000-0000-000005000000}"/>
    <cellStyle name="Dagkop 2" xfId="12" xr:uid="{00000000-0005-0000-0000-000006000000}"/>
    <cellStyle name="Jaar" xfId="13" xr:uid="{00000000-0005-0000-0000-000007000000}"/>
    <cellStyle name="Kop 1" xfId="2" builtinId="16" customBuiltin="1"/>
    <cellStyle name="Koptekst notities" xfId="9" xr:uid="{00000000-0005-0000-0000-000009000000}"/>
    <cellStyle name="Maand" xfId="10" xr:uid="{00000000-0005-0000-0000-00000A000000}"/>
    <cellStyle name="Notities" xfId="8" xr:uid="{00000000-0005-0000-0000-00000B000000}"/>
    <cellStyle name="Standaard" xfId="0" builtinId="0" customBuiltin="1"/>
    <cellStyle name="Tip" xfId="14" xr:uid="{00000000-0005-0000-0000-00000D000000}"/>
    <cellStyle name="Verborgen" xfId="11" xr:uid="{00000000-0005-0000-0000-00000E000000}"/>
  </cellStyles>
  <dxfs count="12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BCCAA"/>
      <color rgb="FF00B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7</xdr:col>
      <xdr:colOff>752474</xdr:colOff>
      <xdr:row>3</xdr:row>
      <xdr:rowOff>565700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6729" y="5800165"/>
          <a:ext cx="1846170" cy="1255982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7</xdr:col>
      <xdr:colOff>752474</xdr:colOff>
      <xdr:row>19</xdr:row>
      <xdr:rowOff>565698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7381875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7</xdr:col>
      <xdr:colOff>752474</xdr:colOff>
      <xdr:row>35</xdr:row>
      <xdr:rowOff>565700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14763750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7</xdr:col>
      <xdr:colOff>752474</xdr:colOff>
      <xdr:row>51</xdr:row>
      <xdr:rowOff>565699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22145625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7</xdr:col>
      <xdr:colOff>752474</xdr:colOff>
      <xdr:row>67</xdr:row>
      <xdr:rowOff>565700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29527500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7</xdr:col>
      <xdr:colOff>752474</xdr:colOff>
      <xdr:row>83</xdr:row>
      <xdr:rowOff>565698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36909375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7</xdr:col>
      <xdr:colOff>752474</xdr:colOff>
      <xdr:row>99</xdr:row>
      <xdr:rowOff>565700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44291250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7</xdr:col>
      <xdr:colOff>752474</xdr:colOff>
      <xdr:row>115</xdr:row>
      <xdr:rowOff>565697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51673125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7</xdr:col>
      <xdr:colOff>752474</xdr:colOff>
      <xdr:row>131</xdr:row>
      <xdr:rowOff>565700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59055000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7</xdr:col>
      <xdr:colOff>752474</xdr:colOff>
      <xdr:row>147</xdr:row>
      <xdr:rowOff>565698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66436875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7</xdr:col>
      <xdr:colOff>752474</xdr:colOff>
      <xdr:row>163</xdr:row>
      <xdr:rowOff>565700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73818750"/>
          <a:ext cx="1771650" cy="125149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7</xdr:col>
      <xdr:colOff>752474</xdr:colOff>
      <xdr:row>179</xdr:row>
      <xdr:rowOff>565697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6850" y="81200625"/>
          <a:ext cx="1771650" cy="1251499"/>
        </a:xfrm>
        <a:prstGeom prst="rect">
          <a:avLst/>
        </a:prstGeom>
      </xdr:spPr>
    </xdr:pic>
    <xdr:clientData/>
  </xdr:twoCellAnchor>
  <xdr:twoCellAnchor>
    <xdr:from>
      <xdr:col>1</xdr:col>
      <xdr:colOff>960906</xdr:colOff>
      <xdr:row>0</xdr:row>
      <xdr:rowOff>17742</xdr:rowOff>
    </xdr:from>
    <xdr:to>
      <xdr:col>7</xdr:col>
      <xdr:colOff>79376</xdr:colOff>
      <xdr:row>0</xdr:row>
      <xdr:rowOff>3717973</xdr:rowOff>
    </xdr:to>
    <xdr:pic>
      <xdr:nvPicPr>
        <xdr:cNvPr id="15" name="Afbeelding 132" descr="Logo_trampoline_met_tekst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9656" y="17742"/>
          <a:ext cx="5246220" cy="3700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Academic calendar">
      <a:majorFont>
        <a:latin typeface="Trebuchet MS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K208"/>
  <sheetViews>
    <sheetView showGridLines="0" tabSelected="1" topLeftCell="A155" zoomScale="117" zoomScaleNormal="115" workbookViewId="0">
      <selection activeCell="F185" sqref="F185"/>
    </sheetView>
  </sheetViews>
  <sheetFormatPr defaultColWidth="9" defaultRowHeight="15" x14ac:dyDescent="0.35"/>
  <cols>
    <col min="1" max="1" width="6.5" style="85" customWidth="1"/>
    <col min="2" max="2" width="18.33203125" customWidth="1"/>
    <col min="3" max="8" width="17.83203125" customWidth="1"/>
    <col min="9" max="9" width="2.6640625" customWidth="1"/>
  </cols>
  <sheetData>
    <row r="1" spans="1:9" ht="315.75" customHeight="1" x14ac:dyDescent="0.35">
      <c r="A1" s="169"/>
      <c r="B1" s="169"/>
      <c r="C1" s="169"/>
      <c r="D1" s="169"/>
      <c r="E1" s="169"/>
      <c r="F1" s="169"/>
      <c r="G1" s="169"/>
      <c r="H1" s="169"/>
    </row>
    <row r="2" spans="1:9" ht="141" customHeight="1" x14ac:dyDescent="0.9">
      <c r="B2" s="170" t="s">
        <v>26</v>
      </c>
      <c r="C2" s="171"/>
      <c r="D2" s="171"/>
      <c r="E2" s="171"/>
      <c r="F2" s="171"/>
      <c r="G2" s="171"/>
      <c r="H2" s="171"/>
    </row>
    <row r="3" spans="1:9" s="1" customFormat="1" ht="54" customHeight="1" x14ac:dyDescent="0.7">
      <c r="A3" s="85"/>
      <c r="B3" s="8">
        <v>2025</v>
      </c>
      <c r="C3" s="12" t="s">
        <v>0</v>
      </c>
      <c r="D3" s="7"/>
      <c r="E3" s="13"/>
      <c r="F3" s="13"/>
      <c r="G3" s="172"/>
      <c r="H3" s="172"/>
    </row>
    <row r="4" spans="1:9" s="1" customFormat="1" ht="48.75" customHeight="1" x14ac:dyDescent="0.7">
      <c r="A4" s="85"/>
      <c r="B4" s="6"/>
      <c r="C4"/>
      <c r="D4" s="3"/>
      <c r="E4" s="3"/>
      <c r="F4" s="3"/>
      <c r="G4" s="3"/>
    </row>
    <row r="5" spans="1:9" s="2" customFormat="1" ht="14.25" customHeight="1" x14ac:dyDescent="0.25">
      <c r="A5" s="86" t="s">
        <v>1</v>
      </c>
      <c r="B5" s="10" t="s">
        <v>2</v>
      </c>
      <c r="C5" s="11" t="str">
        <f>UPPER(TEXT(C6,"dddd"))</f>
        <v>DINSDAG</v>
      </c>
      <c r="D5" s="10" t="str">
        <f t="shared" ref="D5:H5" si="0">UPPER(TEXT(D6,"dddd"))</f>
        <v>WOENSDAG</v>
      </c>
      <c r="E5" s="11" t="str">
        <f t="shared" si="0"/>
        <v>DONDERDAG</v>
      </c>
      <c r="F5" s="10" t="str">
        <f t="shared" si="0"/>
        <v>VRIJDAG</v>
      </c>
      <c r="G5" s="11" t="str">
        <f t="shared" si="0"/>
        <v>ZATERDAG</v>
      </c>
      <c r="H5" s="10" t="str">
        <f t="shared" si="0"/>
        <v>ZONDAG</v>
      </c>
      <c r="I5" s="2" t="s">
        <v>3</v>
      </c>
    </row>
    <row r="6" spans="1:9" ht="16.5" customHeight="1" x14ac:dyDescent="0.35">
      <c r="B6" s="4">
        <f t="array" ref="B6:H6">Dagen+1+DATE(JaarKalender1,OptieMaandKalender1,1)-WEEKDAY(DATE(JaarKalender1,OptieMaandKalender1,1),OptieWeekdag)</f>
        <v>45866</v>
      </c>
      <c r="C6" s="63">
        <v>45867</v>
      </c>
      <c r="D6" s="63">
        <v>45868</v>
      </c>
      <c r="E6" s="63">
        <v>45869</v>
      </c>
      <c r="F6" s="63">
        <v>45870</v>
      </c>
      <c r="G6" s="17">
        <v>45871</v>
      </c>
      <c r="H6" s="18">
        <v>45872</v>
      </c>
    </row>
    <row r="7" spans="1:9" ht="56.25" customHeight="1" x14ac:dyDescent="0.35">
      <c r="A7" s="85">
        <f>WEEKNUM(B6,2)</f>
        <v>31</v>
      </c>
      <c r="B7" s="39"/>
      <c r="C7" s="173" t="s">
        <v>4</v>
      </c>
      <c r="D7" s="145"/>
      <c r="E7" s="145"/>
      <c r="F7" s="174"/>
      <c r="G7" s="19"/>
      <c r="H7" s="20"/>
    </row>
    <row r="8" spans="1:9" ht="16.5" customHeight="1" x14ac:dyDescent="0.35">
      <c r="B8" s="63">
        <f t="array" ref="B8:H8">Dagen+8+DATE(JaarKalender1,OptieMaandKalender1,1)-WEEKDAY(DATE(JaarKalender1,OptieMaandKalender1,1),OptieWeekdag)</f>
        <v>45873</v>
      </c>
      <c r="C8" s="63">
        <v>45874</v>
      </c>
      <c r="D8" s="63">
        <v>45875</v>
      </c>
      <c r="E8" s="63">
        <v>45876</v>
      </c>
      <c r="F8" s="63">
        <v>45877</v>
      </c>
      <c r="G8" s="17">
        <v>45878</v>
      </c>
      <c r="H8" s="18">
        <v>45879</v>
      </c>
    </row>
    <row r="9" spans="1:9" ht="56.25" customHeight="1" x14ac:dyDescent="0.35">
      <c r="A9" s="85">
        <f t="shared" ref="A9" si="1">WEEKNUM(B8,2)</f>
        <v>32</v>
      </c>
      <c r="B9" s="175" t="s">
        <v>4</v>
      </c>
      <c r="C9" s="175"/>
      <c r="D9" s="175"/>
      <c r="E9" s="175"/>
      <c r="F9" s="176"/>
      <c r="G9" s="26"/>
      <c r="H9" s="20"/>
    </row>
    <row r="10" spans="1:9" ht="16.5" customHeight="1" x14ac:dyDescent="0.35">
      <c r="B10" s="63">
        <f t="array" ref="B10:H10">Dagen+15+DATE(JaarKalender1,OptieMaandKalender1,1)-WEEKDAY(DATE(JaarKalender1,OptieMaandKalender1,1),OptieWeekdag)</f>
        <v>45880</v>
      </c>
      <c r="C10" s="63">
        <v>45881</v>
      </c>
      <c r="D10" s="63">
        <v>45882</v>
      </c>
      <c r="E10" s="63">
        <v>45883</v>
      </c>
      <c r="F10" s="63">
        <v>45884</v>
      </c>
      <c r="G10" s="17">
        <v>45885</v>
      </c>
      <c r="H10" s="18">
        <v>45886</v>
      </c>
    </row>
    <row r="11" spans="1:9" ht="56.25" customHeight="1" x14ac:dyDescent="0.35">
      <c r="A11" s="85">
        <f t="shared" ref="A11:A71" si="2">WEEKNUM(B10,2)</f>
        <v>33</v>
      </c>
      <c r="B11" s="145" t="s">
        <v>4</v>
      </c>
      <c r="C11" s="145"/>
      <c r="D11" s="145"/>
      <c r="E11" s="145"/>
      <c r="F11" s="177"/>
      <c r="G11" s="19"/>
      <c r="H11" s="20"/>
    </row>
    <row r="12" spans="1:9" ht="16.5" customHeight="1" x14ac:dyDescent="0.35">
      <c r="B12" s="4">
        <f t="array" ref="B12:H12">Dagen+22+DATE(JaarKalender1,OptieMaandKalender1,1)-WEEKDAY(DATE(JaarKalender1,OptieMaandKalender1,1),OptieWeekdag)</f>
        <v>45887</v>
      </c>
      <c r="C12" s="4">
        <v>45888</v>
      </c>
      <c r="D12" s="4">
        <v>45889</v>
      </c>
      <c r="E12" s="4">
        <v>45890</v>
      </c>
      <c r="F12" s="4">
        <v>45891</v>
      </c>
      <c r="G12" s="17">
        <v>45892</v>
      </c>
      <c r="H12" s="18">
        <v>45893</v>
      </c>
    </row>
    <row r="13" spans="1:9" ht="56.25" customHeight="1" x14ac:dyDescent="0.35">
      <c r="A13" s="85">
        <f t="shared" si="2"/>
        <v>34</v>
      </c>
      <c r="B13" s="99" t="s">
        <v>5</v>
      </c>
      <c r="C13" s="70"/>
      <c r="D13" s="98" t="s">
        <v>6</v>
      </c>
      <c r="E13" s="98" t="s">
        <v>6</v>
      </c>
      <c r="F13" s="98" t="s">
        <v>6</v>
      </c>
      <c r="G13" s="19"/>
      <c r="H13" s="20"/>
    </row>
    <row r="14" spans="1:9" ht="16.5" customHeight="1" x14ac:dyDescent="0.35">
      <c r="B14" s="4">
        <f t="array" ref="B14:H14">Dagen+29+DATE(JaarKalender1,OptieMaandKalender1,1)-WEEKDAY(DATE(JaarKalender1,OptieMaandKalender1,1),OptieWeekdag)</f>
        <v>45894</v>
      </c>
      <c r="C14" s="4">
        <v>45895</v>
      </c>
      <c r="D14" s="4">
        <v>45896</v>
      </c>
      <c r="E14" s="4">
        <v>45897</v>
      </c>
      <c r="F14" s="4">
        <v>45898</v>
      </c>
      <c r="G14" s="17">
        <v>45899</v>
      </c>
      <c r="H14" s="18">
        <v>45900</v>
      </c>
    </row>
    <row r="15" spans="1:9" ht="57" customHeight="1" x14ac:dyDescent="0.35">
      <c r="A15" s="85">
        <f t="shared" si="2"/>
        <v>35</v>
      </c>
      <c r="B15" s="98" t="s">
        <v>6</v>
      </c>
      <c r="C15" s="98" t="s">
        <v>6</v>
      </c>
      <c r="D15" s="98" t="s">
        <v>6</v>
      </c>
      <c r="E15" s="98" t="s">
        <v>6</v>
      </c>
      <c r="F15" s="98" t="s">
        <v>6</v>
      </c>
      <c r="G15" s="19"/>
      <c r="H15" s="21"/>
    </row>
    <row r="16" spans="1:9" ht="16.5" customHeight="1" x14ac:dyDescent="0.35">
      <c r="B16" s="4">
        <f t="array" ref="B16:C16">Dagen+36+DATE(JaarKalender1,OptieMaandKalender1,1)-WEEKDAY(DATE(JaarKalender1,OptieMaandKalender1,1),OptieWeekdag)</f>
        <v>45901</v>
      </c>
      <c r="C16" s="4">
        <v>45902</v>
      </c>
      <c r="D16" s="157" t="s">
        <v>7</v>
      </c>
      <c r="E16" s="158"/>
      <c r="F16" s="158"/>
      <c r="G16" s="158"/>
      <c r="H16" s="158"/>
    </row>
    <row r="17" spans="1:8" ht="63.75" customHeight="1" x14ac:dyDescent="0.35">
      <c r="A17" s="85">
        <f t="shared" si="2"/>
        <v>36</v>
      </c>
      <c r="B17" s="5"/>
      <c r="C17" s="5"/>
      <c r="D17" s="159"/>
      <c r="E17" s="159"/>
      <c r="F17" s="159"/>
      <c r="G17" s="159"/>
      <c r="H17" s="159"/>
    </row>
    <row r="18" spans="1:8" s="16" customFormat="1" ht="19.5" customHeight="1" x14ac:dyDescent="0.35">
      <c r="A18" s="85"/>
      <c r="B18" s="14"/>
      <c r="C18" s="14"/>
      <c r="D18" s="15"/>
      <c r="E18" s="15"/>
      <c r="F18" s="15"/>
      <c r="G18" s="15"/>
      <c r="H18" s="15"/>
    </row>
    <row r="19" spans="1:8" s="1" customFormat="1" ht="54" customHeight="1" x14ac:dyDescent="0.7">
      <c r="A19" s="85"/>
      <c r="B19" s="8">
        <v>2025</v>
      </c>
      <c r="C19" s="12" t="str">
        <f>TEXT(DATE(JaarKalender1,OptieMaandKalender1+1,1),"mmmm")</f>
        <v>september</v>
      </c>
      <c r="D19" s="9"/>
      <c r="E19" s="3"/>
      <c r="F19" s="3"/>
      <c r="G19" s="3"/>
    </row>
    <row r="20" spans="1:8" s="1" customFormat="1" ht="48.75" customHeight="1" x14ac:dyDescent="0.7">
      <c r="A20" s="85"/>
      <c r="B20" s="6"/>
      <c r="C20"/>
      <c r="D20" s="3"/>
      <c r="E20" s="3"/>
      <c r="F20" s="3"/>
      <c r="G20" s="3"/>
    </row>
    <row r="21" spans="1:8" s="2" customFormat="1" ht="14.25" customHeight="1" x14ac:dyDescent="0.25">
      <c r="A21" s="86" t="s">
        <v>1</v>
      </c>
      <c r="B21" s="10" t="str">
        <f>UPPER(TEXT(B22,"dddd"))</f>
        <v>MAANDAG</v>
      </c>
      <c r="C21" s="11" t="str">
        <f t="shared" ref="C21:H21" si="3">UPPER(TEXT(C22,"dddd"))</f>
        <v>DINSDAG</v>
      </c>
      <c r="D21" s="10" t="str">
        <f t="shared" si="3"/>
        <v>WOENSDAG</v>
      </c>
      <c r="E21" s="11" t="str">
        <f t="shared" si="3"/>
        <v>DONDERDAG</v>
      </c>
      <c r="F21" s="10" t="str">
        <f t="shared" si="3"/>
        <v>VRIJDAG</v>
      </c>
      <c r="G21" s="11" t="str">
        <f t="shared" si="3"/>
        <v>ZATERDAG</v>
      </c>
      <c r="H21" s="10" t="str">
        <f t="shared" si="3"/>
        <v>ZONDAG</v>
      </c>
    </row>
    <row r="22" spans="1:8" ht="16.5" customHeight="1" x14ac:dyDescent="0.35">
      <c r="B22" s="4">
        <f t="array" ref="B22:H22">Dagen+1+DATE(JaarKalender2,OptieMaandKalender2,1)-WEEKDAY(DATE(JaarKalender2,OptieMaandKalender2,1),OptieWeekdag)</f>
        <v>45901</v>
      </c>
      <c r="C22" s="4">
        <v>45902</v>
      </c>
      <c r="D22" s="4">
        <v>45903</v>
      </c>
      <c r="E22" s="4">
        <v>45904</v>
      </c>
      <c r="F22" s="4">
        <v>45905</v>
      </c>
      <c r="G22" s="17">
        <v>45906</v>
      </c>
      <c r="H22" s="18">
        <v>45907</v>
      </c>
    </row>
    <row r="23" spans="1:8" ht="56.25" customHeight="1" x14ac:dyDescent="0.35">
      <c r="A23" s="85">
        <f t="shared" si="2"/>
        <v>36</v>
      </c>
      <c r="B23" s="123" t="s">
        <v>8</v>
      </c>
      <c r="C23" s="67"/>
      <c r="D23" s="67"/>
      <c r="E23" s="67"/>
      <c r="F23" s="124"/>
      <c r="G23" s="19"/>
      <c r="H23" s="20"/>
    </row>
    <row r="24" spans="1:8" ht="16.5" customHeight="1" x14ac:dyDescent="0.35">
      <c r="B24" s="4">
        <f t="array" ref="B24:H24">Dagen+8+DATE(JaarKalender2,OptieMaandKalender2,1)-WEEKDAY(DATE(JaarKalender2,OptieMaandKalender2,1),OptieWeekdag)</f>
        <v>45908</v>
      </c>
      <c r="C24" s="4">
        <v>45909</v>
      </c>
      <c r="D24" s="4">
        <v>45910</v>
      </c>
      <c r="E24" s="4">
        <v>45911</v>
      </c>
      <c r="F24" s="4">
        <v>45912</v>
      </c>
      <c r="G24" s="17">
        <v>45913</v>
      </c>
      <c r="H24" s="18">
        <v>45914</v>
      </c>
    </row>
    <row r="25" spans="1:8" ht="56.25" customHeight="1" x14ac:dyDescent="0.35">
      <c r="A25" s="85">
        <f t="shared" si="2"/>
        <v>37</v>
      </c>
      <c r="B25" s="125"/>
      <c r="C25" s="123"/>
      <c r="D25" s="126"/>
      <c r="E25" s="126"/>
      <c r="F25" s="127" t="s">
        <v>37</v>
      </c>
      <c r="G25" s="19"/>
      <c r="H25" s="20"/>
    </row>
    <row r="26" spans="1:8" ht="16.5" customHeight="1" x14ac:dyDescent="0.35">
      <c r="B26" s="4">
        <f t="array" ref="B26:H26">Dagen+15+DATE(JaarKalender2,OptieMaandKalender2,1)-WEEKDAY(DATE(JaarKalender2,OptieMaandKalender2,1),OptieWeekdag)</f>
        <v>45915</v>
      </c>
      <c r="C26" s="4">
        <v>45916</v>
      </c>
      <c r="D26" s="4">
        <v>45917</v>
      </c>
      <c r="E26" s="4">
        <v>45918</v>
      </c>
      <c r="F26" s="4">
        <v>45919</v>
      </c>
      <c r="G26" s="17">
        <v>45920</v>
      </c>
      <c r="H26" s="18">
        <v>45921</v>
      </c>
    </row>
    <row r="27" spans="1:8" ht="56.25" customHeight="1" x14ac:dyDescent="0.35">
      <c r="A27" s="85">
        <f t="shared" si="2"/>
        <v>38</v>
      </c>
      <c r="B27" s="5"/>
      <c r="C27" s="71"/>
      <c r="D27" s="72"/>
      <c r="E27" s="5"/>
      <c r="F27" s="5"/>
      <c r="G27" s="19"/>
      <c r="H27" s="20"/>
    </row>
    <row r="28" spans="1:8" ht="16.5" customHeight="1" x14ac:dyDescent="0.35">
      <c r="B28" s="4">
        <f t="array" ref="B28:H28">Dagen+22+DATE(JaarKalender2,OptieMaandKalender2,1)-WEEKDAY(DATE(JaarKalender2,OptieMaandKalender2,1),OptieWeekdag)</f>
        <v>45922</v>
      </c>
      <c r="C28" s="4">
        <v>45923</v>
      </c>
      <c r="D28" s="4">
        <v>45924</v>
      </c>
      <c r="E28" s="4">
        <v>45925</v>
      </c>
      <c r="F28" s="63">
        <v>45926</v>
      </c>
      <c r="G28" s="17">
        <v>45927</v>
      </c>
      <c r="H28" s="18">
        <v>45928</v>
      </c>
    </row>
    <row r="29" spans="1:8" ht="56.25" customHeight="1" x14ac:dyDescent="0.35">
      <c r="A29" s="85">
        <f t="shared" si="2"/>
        <v>39</v>
      </c>
      <c r="B29" s="29"/>
      <c r="C29" s="30"/>
      <c r="D29" s="30"/>
      <c r="E29" s="30"/>
      <c r="F29" s="92" t="s">
        <v>9</v>
      </c>
      <c r="G29" s="19"/>
      <c r="H29" s="20"/>
    </row>
    <row r="30" spans="1:8" ht="16.5" customHeight="1" x14ac:dyDescent="0.35">
      <c r="B30" s="22">
        <f t="array" ref="B30:H30">Dagen+29+DATE(JaarKalender2,OptieMaandKalender2,1)-WEEKDAY(DATE(JaarKalender2,OptieMaandKalender2,1),OptieWeekdag)</f>
        <v>45929</v>
      </c>
      <c r="C30" s="22">
        <v>45930</v>
      </c>
      <c r="D30" s="22">
        <v>45931</v>
      </c>
      <c r="E30" s="22">
        <v>45932</v>
      </c>
      <c r="F30" s="22">
        <v>45933</v>
      </c>
      <c r="G30" s="17">
        <v>45934</v>
      </c>
      <c r="H30" s="18">
        <v>45935</v>
      </c>
    </row>
    <row r="31" spans="1:8" ht="57" customHeight="1" x14ac:dyDescent="0.35">
      <c r="A31" s="85">
        <f t="shared" si="2"/>
        <v>40</v>
      </c>
      <c r="B31" s="46"/>
      <c r="C31" s="47"/>
      <c r="D31" s="48"/>
      <c r="E31" s="30"/>
      <c r="F31" s="31"/>
      <c r="G31" s="19"/>
      <c r="H31" s="21"/>
    </row>
    <row r="32" spans="1:8" ht="16.5" customHeight="1" x14ac:dyDescent="0.35">
      <c r="B32" s="4">
        <f t="array" ref="B32:C32">Dagen+36+DATE(JaarKalender2,OptieMaandKalender2,1)-WEEKDAY(DATE(JaarKalender2,OptieMaandKalender2,1),OptieWeekdag)</f>
        <v>45936</v>
      </c>
      <c r="C32" s="4">
        <v>45937</v>
      </c>
      <c r="D32" s="157" t="s">
        <v>7</v>
      </c>
      <c r="E32" s="158"/>
      <c r="F32" s="158"/>
      <c r="G32" s="158"/>
      <c r="H32" s="158"/>
    </row>
    <row r="33" spans="1:8" ht="63.75" customHeight="1" x14ac:dyDescent="0.35">
      <c r="A33" s="85">
        <f t="shared" si="2"/>
        <v>41</v>
      </c>
      <c r="B33" s="5"/>
      <c r="C33" s="5"/>
      <c r="D33" s="159" t="s">
        <v>30</v>
      </c>
      <c r="E33" s="159"/>
      <c r="F33" s="159"/>
      <c r="G33" s="159"/>
      <c r="H33" s="159"/>
    </row>
    <row r="34" spans="1:8" s="16" customFormat="1" ht="19.5" customHeight="1" x14ac:dyDescent="0.35">
      <c r="A34" s="85"/>
      <c r="B34" s="14"/>
      <c r="C34" s="14"/>
      <c r="D34" s="15"/>
      <c r="E34" s="15"/>
      <c r="F34" s="15"/>
      <c r="G34" s="15"/>
      <c r="H34" s="15"/>
    </row>
    <row r="35" spans="1:8" s="1" customFormat="1" ht="54" customHeight="1" x14ac:dyDescent="0.7">
      <c r="A35" s="85"/>
      <c r="B35" s="8">
        <v>2025</v>
      </c>
      <c r="C35" s="12" t="str">
        <f>TEXT(DATE(JaarKalender2,OptieMaandKalender2+1,1),"mmmm")</f>
        <v>oktober</v>
      </c>
      <c r="D35" s="3"/>
      <c r="E35" s="3"/>
      <c r="F35" s="3"/>
      <c r="G35" s="3"/>
    </row>
    <row r="36" spans="1:8" s="1" customFormat="1" ht="48.75" customHeight="1" x14ac:dyDescent="0.7">
      <c r="A36" s="85"/>
      <c r="B36" s="6"/>
      <c r="C36"/>
      <c r="D36" s="3"/>
      <c r="E36" s="3"/>
      <c r="F36" s="3"/>
      <c r="G36" s="3"/>
    </row>
    <row r="37" spans="1:8" s="2" customFormat="1" ht="14.25" customHeight="1" x14ac:dyDescent="0.25">
      <c r="A37" s="86" t="s">
        <v>1</v>
      </c>
      <c r="B37" s="10" t="str">
        <f>UPPER(TEXT(B38,"dddd"))</f>
        <v>MAANDAG</v>
      </c>
      <c r="C37" s="11" t="str">
        <f t="shared" ref="C37" si="4">UPPER(TEXT(C38,"dddd"))</f>
        <v>DINSDAG</v>
      </c>
      <c r="D37" s="10" t="str">
        <f t="shared" ref="D37" si="5">UPPER(TEXT(D38,"dddd"))</f>
        <v>WOENSDAG</v>
      </c>
      <c r="E37" s="11" t="str">
        <f t="shared" ref="E37" si="6">UPPER(TEXT(E38,"dddd"))</f>
        <v>DONDERDAG</v>
      </c>
      <c r="F37" s="10" t="str">
        <f t="shared" ref="F37" si="7">UPPER(TEXT(F38,"dddd"))</f>
        <v>VRIJDAG</v>
      </c>
      <c r="G37" s="11" t="str">
        <f t="shared" ref="G37" si="8">UPPER(TEXT(G38,"dddd"))</f>
        <v>ZATERDAG</v>
      </c>
      <c r="H37" s="10" t="str">
        <f t="shared" ref="H37" si="9">UPPER(TEXT(H38,"dddd"))</f>
        <v>ZONDAG</v>
      </c>
    </row>
    <row r="38" spans="1:8" ht="16.5" customHeight="1" x14ac:dyDescent="0.35">
      <c r="B38" s="4">
        <f t="array" ref="B38:H38">Dagen+1+DATE(JaarKalender3,OptieMaandKalender3,1)-WEEKDAY(DATE(JaarKalender3,OptieMaandKalender3,1),OptieWeekdag)</f>
        <v>45929</v>
      </c>
      <c r="C38" s="4">
        <v>45930</v>
      </c>
      <c r="D38" s="4">
        <v>45931</v>
      </c>
      <c r="E38" s="4">
        <v>45932</v>
      </c>
      <c r="F38" s="4">
        <v>45933</v>
      </c>
      <c r="G38" s="17">
        <v>45934</v>
      </c>
      <c r="H38" s="18">
        <v>45935</v>
      </c>
    </row>
    <row r="39" spans="1:8" ht="56.25" customHeight="1" x14ac:dyDescent="0.35">
      <c r="A39" s="85">
        <f t="shared" si="2"/>
        <v>40</v>
      </c>
      <c r="B39" s="5"/>
      <c r="C39" s="5"/>
      <c r="D39" s="5"/>
      <c r="E39" s="5"/>
      <c r="F39" s="43" t="s">
        <v>38</v>
      </c>
      <c r="G39" s="19"/>
      <c r="H39" s="20"/>
    </row>
    <row r="40" spans="1:8" ht="16.5" customHeight="1" x14ac:dyDescent="0.35">
      <c r="B40" s="4">
        <f t="array" ref="B40:H40">Dagen+8+DATE(JaarKalender3,OptieMaandKalender3,1)-WEEKDAY(DATE(JaarKalender3,OptieMaandKalender3,1),OptieWeekdag)</f>
        <v>45936</v>
      </c>
      <c r="C40" s="4">
        <v>45937</v>
      </c>
      <c r="D40" s="4">
        <v>45938</v>
      </c>
      <c r="E40" s="4">
        <v>45939</v>
      </c>
      <c r="F40" s="4">
        <v>45940</v>
      </c>
      <c r="G40" s="17">
        <v>45941</v>
      </c>
      <c r="H40" s="18">
        <v>45942</v>
      </c>
    </row>
    <row r="41" spans="1:8" ht="56.25" customHeight="1" x14ac:dyDescent="0.35">
      <c r="A41" s="85">
        <f t="shared" si="2"/>
        <v>41</v>
      </c>
      <c r="B41" s="5"/>
      <c r="C41" s="5"/>
      <c r="D41" s="5"/>
      <c r="E41" s="5"/>
      <c r="F41" s="5"/>
      <c r="G41" s="19"/>
      <c r="H41" s="20"/>
    </row>
    <row r="42" spans="1:8" ht="16.5" customHeight="1" x14ac:dyDescent="0.35">
      <c r="B42" s="63">
        <f t="array" ref="B42:H42">Dagen+15+DATE(JaarKalender3,OptieMaandKalender3,1)-WEEKDAY(DATE(JaarKalender3,OptieMaandKalender3,1),OptieWeekdag)</f>
        <v>45943</v>
      </c>
      <c r="C42" s="63">
        <v>45944</v>
      </c>
      <c r="D42" s="63">
        <v>45945</v>
      </c>
      <c r="E42" s="63">
        <v>45946</v>
      </c>
      <c r="F42" s="63">
        <v>45947</v>
      </c>
      <c r="G42" s="17">
        <v>45948</v>
      </c>
      <c r="H42" s="18">
        <v>45949</v>
      </c>
    </row>
    <row r="43" spans="1:8" ht="56.25" customHeight="1" x14ac:dyDescent="0.35">
      <c r="A43" s="85">
        <f t="shared" si="2"/>
        <v>42</v>
      </c>
      <c r="B43" s="145" t="s">
        <v>10</v>
      </c>
      <c r="C43" s="146"/>
      <c r="D43" s="146"/>
      <c r="E43" s="146"/>
      <c r="F43" s="147"/>
      <c r="G43" s="19"/>
      <c r="H43" s="20"/>
    </row>
    <row r="44" spans="1:8" ht="16.5" customHeight="1" x14ac:dyDescent="0.35">
      <c r="B44" s="4">
        <f t="array" ref="B44:H44">Dagen+22+DATE(JaarKalender3,OptieMaandKalender3,1)-WEEKDAY(DATE(JaarKalender3,OptieMaandKalender3,1),OptieWeekdag)</f>
        <v>45950</v>
      </c>
      <c r="C44" s="4">
        <v>45951</v>
      </c>
      <c r="D44" s="4">
        <v>45952</v>
      </c>
      <c r="E44" s="4">
        <v>45953</v>
      </c>
      <c r="F44" s="4">
        <v>45954</v>
      </c>
      <c r="G44" s="17">
        <v>45955</v>
      </c>
      <c r="H44" s="18">
        <v>45956</v>
      </c>
    </row>
    <row r="45" spans="1:8" ht="56.25" customHeight="1" x14ac:dyDescent="0.35">
      <c r="A45" s="85">
        <f t="shared" si="2"/>
        <v>43</v>
      </c>
      <c r="B45" s="102"/>
      <c r="C45" s="103"/>
      <c r="D45" s="103"/>
      <c r="E45" s="103"/>
      <c r="F45" s="179" t="s">
        <v>39</v>
      </c>
      <c r="G45" s="19"/>
      <c r="H45" s="20"/>
    </row>
    <row r="46" spans="1:8" ht="16.5" customHeight="1" x14ac:dyDescent="0.35">
      <c r="B46" s="4">
        <f t="array" ref="B46:H46">Dagen+29+DATE(JaarKalender3,OptieMaandKalender3,1)-WEEKDAY(DATE(JaarKalender3,OptieMaandKalender3,1),OptieWeekdag)</f>
        <v>45957</v>
      </c>
      <c r="C46" s="4">
        <v>45958</v>
      </c>
      <c r="D46" s="4">
        <v>45959</v>
      </c>
      <c r="E46" s="4">
        <v>45960</v>
      </c>
      <c r="F46" s="4">
        <v>45961</v>
      </c>
      <c r="G46" s="17">
        <v>45962</v>
      </c>
      <c r="H46" s="18">
        <v>45963</v>
      </c>
    </row>
    <row r="47" spans="1:8" ht="57" customHeight="1" x14ac:dyDescent="0.35">
      <c r="A47" s="85">
        <f t="shared" si="2"/>
        <v>44</v>
      </c>
      <c r="B47" s="51"/>
      <c r="C47" s="52"/>
      <c r="D47" s="52"/>
      <c r="E47" s="52"/>
      <c r="F47" s="87" t="s">
        <v>11</v>
      </c>
      <c r="G47" s="19"/>
      <c r="H47" s="21"/>
    </row>
    <row r="48" spans="1:8" ht="16.5" customHeight="1" x14ac:dyDescent="0.35">
      <c r="B48" s="4">
        <f t="array" ref="B48:C48">Dagen+36+DATE(JaarKalender3,OptieMaandKalender3,1)-WEEKDAY(DATE(JaarKalender3,OptieMaandKalender3,1),OptieWeekdag)</f>
        <v>45964</v>
      </c>
      <c r="C48" s="4">
        <v>45965</v>
      </c>
      <c r="D48" s="157" t="s">
        <v>7</v>
      </c>
      <c r="E48" s="158"/>
      <c r="F48" s="158"/>
      <c r="G48" s="158"/>
      <c r="H48" s="158"/>
    </row>
    <row r="49" spans="1:8" ht="63.75" customHeight="1" x14ac:dyDescent="0.35">
      <c r="A49" s="85">
        <f t="shared" si="2"/>
        <v>45</v>
      </c>
      <c r="B49" s="5"/>
      <c r="C49" s="5"/>
      <c r="D49" s="178"/>
      <c r="E49" s="156"/>
      <c r="F49" s="156"/>
      <c r="G49" s="156"/>
      <c r="H49" s="156"/>
    </row>
    <row r="50" spans="1:8" s="16" customFormat="1" ht="19.5" customHeight="1" x14ac:dyDescent="0.35">
      <c r="A50" s="85"/>
      <c r="B50" s="14"/>
      <c r="C50" s="14"/>
      <c r="D50" s="15"/>
      <c r="E50" s="15"/>
      <c r="F50" s="15"/>
      <c r="G50" s="15"/>
      <c r="H50" s="15"/>
    </row>
    <row r="51" spans="1:8" s="1" customFormat="1" ht="54" customHeight="1" x14ac:dyDescent="0.7">
      <c r="A51" s="85"/>
      <c r="B51" s="8">
        <f>YEAR(DATE(JaarKalender3,OptieMaandKalender3+1,1))</f>
        <v>2025</v>
      </c>
      <c r="C51" s="12" t="str">
        <f>TEXT(DATE(JaarKalender3,OptieMaandKalender3+1,1),"mmmm")</f>
        <v>november</v>
      </c>
      <c r="D51" s="3"/>
      <c r="E51" s="3"/>
      <c r="F51" s="3"/>
      <c r="G51" s="3"/>
    </row>
    <row r="52" spans="1:8" s="1" customFormat="1" ht="48.75" customHeight="1" x14ac:dyDescent="0.7">
      <c r="A52" s="85"/>
      <c r="B52" s="6"/>
      <c r="C52"/>
      <c r="D52" s="3"/>
      <c r="E52" s="3"/>
      <c r="F52" s="3"/>
      <c r="G52" s="3"/>
    </row>
    <row r="53" spans="1:8" s="2" customFormat="1" ht="14.25" customHeight="1" x14ac:dyDescent="0.25">
      <c r="A53" s="86" t="s">
        <v>1</v>
      </c>
      <c r="B53" s="10" t="str">
        <f>UPPER(TEXT(B54,"dddd"))</f>
        <v>MAANDAG</v>
      </c>
      <c r="C53" s="11" t="str">
        <f t="shared" ref="C53" si="10">UPPER(TEXT(C54,"dddd"))</f>
        <v>DINSDAG</v>
      </c>
      <c r="D53" s="10" t="str">
        <f t="shared" ref="D53" si="11">UPPER(TEXT(D54,"dddd"))</f>
        <v>WOENSDAG</v>
      </c>
      <c r="E53" s="11" t="str">
        <f t="shared" ref="E53" si="12">UPPER(TEXT(E54,"dddd"))</f>
        <v>DONDERDAG</v>
      </c>
      <c r="F53" s="10" t="str">
        <f t="shared" ref="F53" si="13">UPPER(TEXT(F54,"dddd"))</f>
        <v>VRIJDAG</v>
      </c>
      <c r="G53" s="11" t="str">
        <f t="shared" ref="G53" si="14">UPPER(TEXT(G54,"dddd"))</f>
        <v>ZATERDAG</v>
      </c>
      <c r="H53" s="10" t="str">
        <f t="shared" ref="H53" si="15">UPPER(TEXT(H54,"dddd"))</f>
        <v>ZONDAG</v>
      </c>
    </row>
    <row r="54" spans="1:8" ht="16.5" customHeight="1" x14ac:dyDescent="0.35">
      <c r="B54" s="4">
        <f t="array" ref="B54:H54">Dagen+1+DATE(JaarKalender4,OptieMaandKalender4,1)-WEEKDAY(DATE(JaarKalender4,OptieMaandKalender4,1),OptieWeekdag)</f>
        <v>45957</v>
      </c>
      <c r="C54" s="4">
        <v>45958</v>
      </c>
      <c r="D54" s="4">
        <v>45959</v>
      </c>
      <c r="E54" s="4">
        <v>45960</v>
      </c>
      <c r="F54" s="4">
        <v>45961</v>
      </c>
      <c r="G54" s="17">
        <v>45962</v>
      </c>
      <c r="H54" s="18">
        <v>45963</v>
      </c>
    </row>
    <row r="55" spans="1:8" ht="56.25" customHeight="1" x14ac:dyDescent="0.35">
      <c r="A55" s="85">
        <f t="shared" si="2"/>
        <v>44</v>
      </c>
      <c r="B55" s="5"/>
      <c r="C55" s="5"/>
      <c r="D55" s="5"/>
      <c r="E55" s="5"/>
      <c r="F55" s="5"/>
      <c r="G55" s="19"/>
      <c r="H55" s="20"/>
    </row>
    <row r="56" spans="1:8" ht="16.5" customHeight="1" x14ac:dyDescent="0.35">
      <c r="B56" s="4">
        <f t="array" ref="B56:H56">Dagen+8+DATE(JaarKalender4,OptieMaandKalender4,1)-WEEKDAY(DATE(JaarKalender4,OptieMaandKalender4,1),OptieWeekdag)</f>
        <v>45964</v>
      </c>
      <c r="C56" s="4">
        <v>45965</v>
      </c>
      <c r="D56" s="4">
        <v>45966</v>
      </c>
      <c r="E56" s="4">
        <v>45967</v>
      </c>
      <c r="F56" s="4">
        <v>45968</v>
      </c>
      <c r="G56" s="17">
        <v>45969</v>
      </c>
      <c r="H56" s="18">
        <v>45970</v>
      </c>
    </row>
    <row r="57" spans="1:8" ht="56.25" customHeight="1" x14ac:dyDescent="0.35">
      <c r="A57" s="85">
        <f t="shared" si="2"/>
        <v>45</v>
      </c>
      <c r="B57" s="25"/>
      <c r="C57" s="5"/>
      <c r="D57" s="5"/>
      <c r="E57" s="5"/>
      <c r="F57" s="5" t="s">
        <v>40</v>
      </c>
      <c r="G57" s="19"/>
      <c r="H57" s="20"/>
    </row>
    <row r="58" spans="1:8" ht="16.5" customHeight="1" x14ac:dyDescent="0.35">
      <c r="B58" s="4">
        <f t="array" ref="B58:H58">Dagen+15+DATE(JaarKalender4,OptieMaandKalender4,1)-WEEKDAY(DATE(JaarKalender4,OptieMaandKalender4,1),OptieWeekdag)</f>
        <v>45971</v>
      </c>
      <c r="C58" s="4">
        <v>45972</v>
      </c>
      <c r="D58" s="4">
        <v>45973</v>
      </c>
      <c r="E58" s="4">
        <v>45974</v>
      </c>
      <c r="F58" s="4">
        <v>45975</v>
      </c>
      <c r="G58" s="17">
        <v>45976</v>
      </c>
      <c r="H58" s="18">
        <v>45977</v>
      </c>
    </row>
    <row r="59" spans="1:8" ht="56.25" customHeight="1" x14ac:dyDescent="0.35">
      <c r="A59" s="85">
        <f t="shared" si="2"/>
        <v>46</v>
      </c>
      <c r="B59" s="5"/>
      <c r="C59" s="43"/>
      <c r="D59" s="5"/>
      <c r="E59" s="5"/>
      <c r="F59" s="5"/>
      <c r="G59" s="19"/>
      <c r="H59" s="20"/>
    </row>
    <row r="60" spans="1:8" ht="16.5" customHeight="1" x14ac:dyDescent="0.35">
      <c r="B60" s="4">
        <f t="array" ref="B60:H60">Dagen+22+DATE(JaarKalender4,OptieMaandKalender4,1)-WEEKDAY(DATE(JaarKalender4,OptieMaandKalender4,1),OptieWeekdag)</f>
        <v>45978</v>
      </c>
      <c r="C60" s="4">
        <v>45979</v>
      </c>
      <c r="D60" s="4">
        <v>45980</v>
      </c>
      <c r="E60" s="4">
        <v>45981</v>
      </c>
      <c r="F60" s="4">
        <v>45982</v>
      </c>
      <c r="G60" s="17">
        <v>45983</v>
      </c>
      <c r="H60" s="18">
        <v>45984</v>
      </c>
    </row>
    <row r="61" spans="1:8" ht="56.25" customHeight="1" x14ac:dyDescent="0.35">
      <c r="A61" s="85">
        <f t="shared" si="2"/>
        <v>47</v>
      </c>
      <c r="B61" s="5"/>
      <c r="C61" s="5"/>
      <c r="D61" s="5"/>
      <c r="E61" s="25"/>
      <c r="F61" s="5" t="s">
        <v>41</v>
      </c>
      <c r="G61" s="19"/>
      <c r="H61" s="20"/>
    </row>
    <row r="62" spans="1:8" ht="16.5" customHeight="1" x14ac:dyDescent="0.35">
      <c r="B62" s="4">
        <f t="array" ref="B62:H62">Dagen+29+DATE(JaarKalender4,OptieMaandKalender4,1)-WEEKDAY(DATE(JaarKalender4,OptieMaandKalender4,1),OptieWeekdag)</f>
        <v>45985</v>
      </c>
      <c r="C62" s="4">
        <v>45986</v>
      </c>
      <c r="D62" s="4">
        <v>45987</v>
      </c>
      <c r="E62" s="4">
        <v>45988</v>
      </c>
      <c r="F62" s="4">
        <v>45989</v>
      </c>
      <c r="G62" s="17">
        <v>45990</v>
      </c>
      <c r="H62" s="18">
        <v>45991</v>
      </c>
    </row>
    <row r="63" spans="1:8" ht="57" customHeight="1" x14ac:dyDescent="0.35">
      <c r="A63" s="85">
        <f t="shared" si="2"/>
        <v>48</v>
      </c>
      <c r="B63" s="73"/>
      <c r="C63" s="74"/>
      <c r="D63" s="32"/>
      <c r="E63" s="32"/>
      <c r="F63" s="5"/>
      <c r="G63" s="19"/>
      <c r="H63" s="21"/>
    </row>
    <row r="64" spans="1:8" ht="16.5" customHeight="1" x14ac:dyDescent="0.35">
      <c r="B64" s="4">
        <f t="array" ref="B64:C64">Dagen+36+DATE(JaarKalender4,OptieMaandKalender4,1)-WEEKDAY(DATE(JaarKalender4,OptieMaandKalender4,1),OptieWeekdag)</f>
        <v>45992</v>
      </c>
      <c r="C64" s="4">
        <v>45993</v>
      </c>
      <c r="D64" s="157" t="s">
        <v>7</v>
      </c>
      <c r="E64" s="158"/>
      <c r="F64" s="158"/>
      <c r="G64" s="158"/>
      <c r="H64" s="158"/>
    </row>
    <row r="65" spans="1:11" ht="63.75" customHeight="1" x14ac:dyDescent="0.35">
      <c r="A65" s="85">
        <f t="shared" si="2"/>
        <v>49</v>
      </c>
      <c r="B65" s="5"/>
      <c r="C65" s="5"/>
      <c r="D65" s="153"/>
      <c r="E65" s="154"/>
      <c r="F65" s="154"/>
      <c r="G65" s="154"/>
      <c r="H65" s="154"/>
      <c r="K65" s="88"/>
    </row>
    <row r="66" spans="1:11" s="16" customFormat="1" ht="19.5" customHeight="1" x14ac:dyDescent="0.35">
      <c r="A66" s="85"/>
      <c r="B66" s="14"/>
      <c r="C66" s="14"/>
      <c r="D66" s="15"/>
      <c r="E66" s="15"/>
      <c r="F66" s="15"/>
      <c r="G66" s="15"/>
      <c r="H66" s="15"/>
    </row>
    <row r="67" spans="1:11" s="1" customFormat="1" ht="54" customHeight="1" x14ac:dyDescent="0.7">
      <c r="A67" s="85"/>
      <c r="B67" s="8">
        <f>YEAR(DATE(JaarKalender4,OptieMaandKalender4+1,1))</f>
        <v>2025</v>
      </c>
      <c r="C67" s="12" t="str">
        <f>TEXT(DATE(JaarKalender4,OptieMaandKalender4+1,1),"mmmm")</f>
        <v>december</v>
      </c>
      <c r="D67" s="3"/>
      <c r="E67" s="3"/>
      <c r="F67" s="3"/>
      <c r="G67" s="3"/>
    </row>
    <row r="68" spans="1:11" s="1" customFormat="1" ht="48.75" customHeight="1" x14ac:dyDescent="0.7">
      <c r="A68" s="85"/>
      <c r="B68" s="6"/>
      <c r="C68"/>
      <c r="D68" s="3"/>
      <c r="E68" s="3"/>
      <c r="F68" s="3"/>
      <c r="G68" s="3"/>
    </row>
    <row r="69" spans="1:11" s="2" customFormat="1" ht="14.25" customHeight="1" x14ac:dyDescent="0.25">
      <c r="A69" s="86" t="s">
        <v>1</v>
      </c>
      <c r="B69" s="10" t="str">
        <f>UPPER(TEXT(B70,"dddd"))</f>
        <v>MAANDAG</v>
      </c>
      <c r="C69" s="11" t="str">
        <f t="shared" ref="C69" si="16">UPPER(TEXT(C70,"dddd"))</f>
        <v>DINSDAG</v>
      </c>
      <c r="D69" s="10" t="str">
        <f t="shared" ref="D69" si="17">UPPER(TEXT(D70,"dddd"))</f>
        <v>WOENSDAG</v>
      </c>
      <c r="E69" s="11" t="str">
        <f t="shared" ref="E69" si="18">UPPER(TEXT(E70,"dddd"))</f>
        <v>DONDERDAG</v>
      </c>
      <c r="F69" s="10" t="str">
        <f t="shared" ref="F69" si="19">UPPER(TEXT(F70,"dddd"))</f>
        <v>VRIJDAG</v>
      </c>
      <c r="G69" s="11" t="str">
        <f t="shared" ref="G69" si="20">UPPER(TEXT(G70,"dddd"))</f>
        <v>ZATERDAG</v>
      </c>
      <c r="H69" s="10" t="str">
        <f t="shared" ref="H69" si="21">UPPER(TEXT(H70,"dddd"))</f>
        <v>ZONDAG</v>
      </c>
    </row>
    <row r="70" spans="1:11" ht="16.5" customHeight="1" x14ac:dyDescent="0.35">
      <c r="B70" s="4">
        <f t="array" ref="B70:H70">Dagen+1+DATE(JaarKalender5,OptieMaandKalender5,1)-WEEKDAY(DATE(JaarKalender5,OptieMaandKalender5,1),OptieWeekdag)</f>
        <v>45992</v>
      </c>
      <c r="C70" s="4">
        <v>45993</v>
      </c>
      <c r="D70" s="4">
        <v>45994</v>
      </c>
      <c r="E70" s="4">
        <v>45995</v>
      </c>
      <c r="F70" s="4">
        <v>45996</v>
      </c>
      <c r="G70" s="17">
        <v>45997</v>
      </c>
      <c r="H70" s="18">
        <v>45998</v>
      </c>
    </row>
    <row r="71" spans="1:11" ht="56.25" customHeight="1" x14ac:dyDescent="0.35">
      <c r="A71" s="85">
        <f t="shared" si="2"/>
        <v>49</v>
      </c>
      <c r="B71" s="27"/>
      <c r="C71" s="28"/>
      <c r="D71" s="28"/>
      <c r="E71" s="28" t="s">
        <v>36</v>
      </c>
      <c r="F71" s="5" t="s">
        <v>42</v>
      </c>
      <c r="G71" s="19"/>
      <c r="H71" s="20"/>
    </row>
    <row r="72" spans="1:11" ht="16.5" customHeight="1" x14ac:dyDescent="0.35">
      <c r="B72" s="22">
        <f t="array" ref="B72:H72">Dagen+8+DATE(JaarKalender5,OptieMaandKalender5,1)-WEEKDAY(DATE(JaarKalender5,OptieMaandKalender5,1),OptieWeekdag)</f>
        <v>45999</v>
      </c>
      <c r="C72" s="22">
        <v>46000</v>
      </c>
      <c r="D72" s="22">
        <v>46001</v>
      </c>
      <c r="E72" s="22">
        <v>46002</v>
      </c>
      <c r="F72" s="22">
        <v>46003</v>
      </c>
      <c r="G72" s="17">
        <v>46004</v>
      </c>
      <c r="H72" s="18">
        <v>46005</v>
      </c>
    </row>
    <row r="73" spans="1:11" ht="56.25" customHeight="1" x14ac:dyDescent="0.35">
      <c r="A73" s="85">
        <f t="shared" ref="A73:A135" si="22">WEEKNUM(B72,2)</f>
        <v>50</v>
      </c>
      <c r="C73" s="96"/>
      <c r="D73" s="28"/>
      <c r="E73" s="28"/>
      <c r="F73" s="5"/>
      <c r="G73" s="19"/>
      <c r="H73" s="20"/>
    </row>
    <row r="74" spans="1:11" ht="16.5" customHeight="1" x14ac:dyDescent="0.35">
      <c r="B74" s="4">
        <f t="array" ref="B74:H74">Dagen+15+DATE(JaarKalender5,OptieMaandKalender5,1)-WEEKDAY(DATE(JaarKalender5,OptieMaandKalender5,1),OptieWeekdag)</f>
        <v>46006</v>
      </c>
      <c r="C74" s="4">
        <v>46007</v>
      </c>
      <c r="D74" s="4">
        <v>46008</v>
      </c>
      <c r="E74" s="4">
        <v>46009</v>
      </c>
      <c r="F74" s="63">
        <v>46010</v>
      </c>
      <c r="G74" s="17">
        <v>46011</v>
      </c>
      <c r="H74" s="18">
        <v>46012</v>
      </c>
    </row>
    <row r="75" spans="1:11" ht="56.25" customHeight="1" x14ac:dyDescent="0.35">
      <c r="A75" s="85">
        <f t="shared" si="22"/>
        <v>51</v>
      </c>
      <c r="B75" s="5"/>
      <c r="C75" s="5"/>
      <c r="D75" s="5"/>
      <c r="E75" s="28" t="s">
        <v>35</v>
      </c>
      <c r="F75" s="104" t="s">
        <v>12</v>
      </c>
      <c r="G75" s="19"/>
      <c r="H75" s="20"/>
    </row>
    <row r="76" spans="1:11" ht="16.5" customHeight="1" x14ac:dyDescent="0.35">
      <c r="B76" s="63">
        <f t="array" ref="B76:H76">Dagen+22+DATE(JaarKalender5,OptieMaandKalender5,1)-WEEKDAY(DATE(JaarKalender5,OptieMaandKalender5,1),OptieWeekdag)</f>
        <v>46013</v>
      </c>
      <c r="C76" s="63">
        <v>46014</v>
      </c>
      <c r="D76" s="63">
        <v>46015</v>
      </c>
      <c r="E76" s="63">
        <v>46016</v>
      </c>
      <c r="F76" s="63">
        <v>46017</v>
      </c>
      <c r="G76" s="17">
        <v>46018</v>
      </c>
      <c r="H76" s="18">
        <v>46019</v>
      </c>
    </row>
    <row r="77" spans="1:11" ht="56.25" customHeight="1" x14ac:dyDescent="0.35">
      <c r="A77" s="85">
        <f t="shared" si="22"/>
        <v>52</v>
      </c>
      <c r="B77" s="142" t="s">
        <v>12</v>
      </c>
      <c r="C77" s="142"/>
      <c r="D77" s="142"/>
      <c r="E77" s="142"/>
      <c r="F77" s="144"/>
      <c r="G77" s="19"/>
      <c r="H77" s="20"/>
    </row>
    <row r="78" spans="1:11" ht="16.5" customHeight="1" x14ac:dyDescent="0.35">
      <c r="B78" s="64">
        <f t="array" ref="B78:H78">Dagen+29+DATE(JaarKalender5,OptieMaandKalender5,1)-WEEKDAY(DATE(JaarKalender5,OptieMaandKalender5,1),OptieWeekdag)</f>
        <v>46020</v>
      </c>
      <c r="C78" s="65">
        <v>46021</v>
      </c>
      <c r="D78" s="65">
        <v>46022</v>
      </c>
      <c r="E78" s="55">
        <v>46023</v>
      </c>
      <c r="F78" s="56">
        <v>46024</v>
      </c>
      <c r="G78" s="4">
        <v>46025</v>
      </c>
      <c r="H78" s="61">
        <v>46026</v>
      </c>
    </row>
    <row r="79" spans="1:11" ht="57" customHeight="1" x14ac:dyDescent="0.35">
      <c r="A79" s="85">
        <f t="shared" si="22"/>
        <v>53</v>
      </c>
      <c r="B79" s="142" t="s">
        <v>12</v>
      </c>
      <c r="C79" s="142"/>
      <c r="D79" s="142"/>
      <c r="E79" s="108"/>
      <c r="F79" s="109"/>
      <c r="G79" s="5"/>
      <c r="H79" s="62"/>
    </row>
    <row r="80" spans="1:11" ht="16.5" customHeight="1" x14ac:dyDescent="0.35">
      <c r="B80" s="4">
        <f t="array" ref="B80:C80">Dagen+36+DATE(JaarKalender5,OptieMaandKalender5,1)-WEEKDAY(DATE(JaarKalender5,OptieMaandKalender5,1),OptieWeekdag)</f>
        <v>46027</v>
      </c>
      <c r="C80" s="4">
        <v>46028</v>
      </c>
      <c r="D80" s="157" t="s">
        <v>7</v>
      </c>
      <c r="E80" s="158"/>
      <c r="F80" s="158"/>
      <c r="G80" s="158"/>
      <c r="H80" s="158"/>
    </row>
    <row r="81" spans="1:8" ht="63.75" customHeight="1" x14ac:dyDescent="0.35">
      <c r="A81" s="85">
        <f t="shared" si="22"/>
        <v>2</v>
      </c>
      <c r="B81" s="37"/>
      <c r="C81" s="5"/>
      <c r="D81" s="155"/>
      <c r="E81" s="159"/>
      <c r="F81" s="159"/>
      <c r="G81" s="159"/>
      <c r="H81" s="159"/>
    </row>
    <row r="82" spans="1:8" s="16" customFormat="1" ht="19.5" customHeight="1" x14ac:dyDescent="0.35">
      <c r="A82" s="85"/>
      <c r="B82" s="14"/>
      <c r="C82" s="14"/>
      <c r="D82" s="15"/>
      <c r="E82" s="15"/>
      <c r="F82" s="15"/>
      <c r="G82" s="15"/>
      <c r="H82" s="15"/>
    </row>
    <row r="83" spans="1:8" s="1" customFormat="1" ht="54" customHeight="1" x14ac:dyDescent="0.7">
      <c r="A83" s="85"/>
      <c r="B83" s="36">
        <f>YEAR(DATE(JaarKalender5,OptieMaandKalender5+1,1))</f>
        <v>2026</v>
      </c>
      <c r="C83" s="12" t="str">
        <f>TEXT(DATE(JaarKalender5,OptieMaandKalender5+1,1),"mmmm")</f>
        <v>januari</v>
      </c>
      <c r="D83" s="3"/>
      <c r="E83" s="3"/>
      <c r="F83" s="3"/>
      <c r="G83" s="3"/>
    </row>
    <row r="84" spans="1:8" s="1" customFormat="1" ht="48.75" customHeight="1" x14ac:dyDescent="0.7">
      <c r="A84" s="85"/>
      <c r="B84" s="6"/>
      <c r="C84"/>
      <c r="D84" s="3"/>
      <c r="E84" s="3"/>
      <c r="F84" s="3"/>
      <c r="G84" s="3"/>
    </row>
    <row r="85" spans="1:8" s="2" customFormat="1" ht="14.25" customHeight="1" x14ac:dyDescent="0.25">
      <c r="A85" s="86" t="s">
        <v>1</v>
      </c>
      <c r="B85" s="10" t="str">
        <f>UPPER(TEXT(B86,"dddd"))</f>
        <v>MAANDAG</v>
      </c>
      <c r="C85" s="11" t="str">
        <f t="shared" ref="C85" si="23">UPPER(TEXT(C86,"dddd"))</f>
        <v>DINSDAG</v>
      </c>
      <c r="D85" s="10" t="str">
        <f t="shared" ref="D85" si="24">UPPER(TEXT(D86,"dddd"))</f>
        <v>WOENSDAG</v>
      </c>
      <c r="E85" s="11" t="str">
        <f t="shared" ref="E85" si="25">UPPER(TEXT(E86,"dddd"))</f>
        <v>DONDERDAG</v>
      </c>
      <c r="F85" s="10" t="str">
        <f t="shared" ref="F85" si="26">UPPER(TEXT(F86,"dddd"))</f>
        <v>VRIJDAG</v>
      </c>
      <c r="G85" s="35" t="str">
        <f t="shared" ref="G85" si="27">UPPER(TEXT(G86,"dddd"))</f>
        <v>ZATERDAG</v>
      </c>
      <c r="H85" s="10" t="str">
        <f t="shared" ref="H85" si="28">UPPER(TEXT(H86,"dddd"))</f>
        <v>ZONDAG</v>
      </c>
    </row>
    <row r="86" spans="1:8" ht="16.5" customHeight="1" x14ac:dyDescent="0.35">
      <c r="B86" s="4">
        <f t="array" ref="B86:H86">Dagen+1+DATE(JaarKalender6,OptieMaandKalender6,1)-WEEKDAY(DATE(JaarKalender6,OptieMaandKalender6,1),OptieWeekdag)</f>
        <v>46020</v>
      </c>
      <c r="C86" s="4">
        <v>46021</v>
      </c>
      <c r="D86" s="4">
        <v>46022</v>
      </c>
      <c r="E86" s="63">
        <v>46023</v>
      </c>
      <c r="F86" s="63">
        <v>46024</v>
      </c>
      <c r="G86" s="17">
        <v>46025</v>
      </c>
      <c r="H86" s="18">
        <v>46026</v>
      </c>
    </row>
    <row r="87" spans="1:8" ht="56.25" customHeight="1" x14ac:dyDescent="0.35">
      <c r="A87" s="85">
        <f t="shared" si="22"/>
        <v>53</v>
      </c>
      <c r="B87" s="105"/>
      <c r="C87" s="106"/>
      <c r="D87" s="107"/>
      <c r="E87" s="150" t="s">
        <v>12</v>
      </c>
      <c r="F87" s="151"/>
      <c r="G87" s="19"/>
      <c r="H87" s="20"/>
    </row>
    <row r="88" spans="1:8" ht="16.5" customHeight="1" x14ac:dyDescent="0.35">
      <c r="B88" s="54">
        <f t="array" ref="B88:H88">Dagen+8+DATE(JaarKalender6,OptieMaandKalender6,1)-WEEKDAY(DATE(JaarKalender6,OptieMaandKalender6,1),OptieWeekdag)</f>
        <v>46027</v>
      </c>
      <c r="C88" s="55">
        <v>46028</v>
      </c>
      <c r="D88" s="55">
        <v>46029</v>
      </c>
      <c r="E88" s="55">
        <v>46030</v>
      </c>
      <c r="F88" s="56">
        <v>46031</v>
      </c>
      <c r="G88" s="17">
        <v>46032</v>
      </c>
      <c r="H88" s="18">
        <v>46033</v>
      </c>
    </row>
    <row r="89" spans="1:8" ht="56.25" customHeight="1" x14ac:dyDescent="0.35">
      <c r="A89" s="85">
        <f t="shared" si="22"/>
        <v>2</v>
      </c>
      <c r="B89" s="51"/>
      <c r="C89" s="52"/>
      <c r="D89" s="52"/>
      <c r="E89" s="52"/>
      <c r="F89" s="87" t="s">
        <v>37</v>
      </c>
      <c r="G89" s="19"/>
      <c r="H89" s="20"/>
    </row>
    <row r="90" spans="1:8" ht="16.5" customHeight="1" x14ac:dyDescent="0.35">
      <c r="B90" s="4">
        <f t="array" ref="B90:H90">Dagen+15+DATE(JaarKalender6,OptieMaandKalender6,1)-WEEKDAY(DATE(JaarKalender6,OptieMaandKalender6,1),OptieWeekdag)</f>
        <v>46034</v>
      </c>
      <c r="C90" s="4">
        <v>46035</v>
      </c>
      <c r="D90" s="4">
        <v>46036</v>
      </c>
      <c r="E90" s="4">
        <v>46037</v>
      </c>
      <c r="F90" s="4">
        <v>46038</v>
      </c>
      <c r="G90" s="17">
        <v>46039</v>
      </c>
      <c r="H90" s="18">
        <v>46040</v>
      </c>
    </row>
    <row r="91" spans="1:8" ht="56.25" customHeight="1" x14ac:dyDescent="0.35">
      <c r="A91" s="85">
        <f t="shared" si="22"/>
        <v>3</v>
      </c>
      <c r="B91" s="128"/>
      <c r="C91" s="129"/>
      <c r="D91" s="129"/>
      <c r="E91" s="67"/>
      <c r="F91" s="67"/>
      <c r="G91" s="19"/>
      <c r="H91" s="20"/>
    </row>
    <row r="92" spans="1:8" ht="16.5" customHeight="1" x14ac:dyDescent="0.35">
      <c r="B92" s="4">
        <f t="array" ref="B92:H92">Dagen+22+DATE(JaarKalender6,OptieMaandKalender6,1)-WEEKDAY(DATE(JaarKalender6,OptieMaandKalender6,1),OptieWeekdag)</f>
        <v>46041</v>
      </c>
      <c r="C92" s="4">
        <v>46042</v>
      </c>
      <c r="D92" s="4">
        <v>46043</v>
      </c>
      <c r="E92" s="4">
        <v>46044</v>
      </c>
      <c r="F92" s="22">
        <v>46045</v>
      </c>
      <c r="G92" s="17">
        <v>46046</v>
      </c>
      <c r="H92" s="18">
        <v>46047</v>
      </c>
    </row>
    <row r="93" spans="1:8" ht="56.25" customHeight="1" x14ac:dyDescent="0.35">
      <c r="A93" s="85">
        <f t="shared" si="22"/>
        <v>4</v>
      </c>
      <c r="B93" s="67"/>
      <c r="C93" s="67"/>
      <c r="D93" s="67"/>
      <c r="E93" s="67"/>
      <c r="F93" s="67" t="s">
        <v>38</v>
      </c>
      <c r="G93" s="19"/>
      <c r="H93" s="20"/>
    </row>
    <row r="94" spans="1:8" ht="16.5" customHeight="1" x14ac:dyDescent="0.35">
      <c r="B94" s="22">
        <f t="array" ref="B94:H94">Dagen+29+DATE(JaarKalender6,OptieMaandKalender6,1)-WEEKDAY(DATE(JaarKalender6,OptieMaandKalender6,1),OptieWeekdag)</f>
        <v>46048</v>
      </c>
      <c r="C94" s="22">
        <v>46049</v>
      </c>
      <c r="D94" s="22">
        <v>46050</v>
      </c>
      <c r="E94" s="22">
        <v>46051</v>
      </c>
      <c r="F94" s="22">
        <v>46052</v>
      </c>
      <c r="G94" s="17">
        <v>46053</v>
      </c>
      <c r="H94" s="18">
        <v>46054</v>
      </c>
    </row>
    <row r="95" spans="1:8" ht="57" customHeight="1" x14ac:dyDescent="0.35">
      <c r="A95" s="85">
        <f t="shared" si="22"/>
        <v>5</v>
      </c>
      <c r="B95" s="68"/>
      <c r="C95" s="100"/>
      <c r="D95" s="130"/>
      <c r="E95" s="67"/>
      <c r="F95" s="67"/>
      <c r="G95" s="19"/>
      <c r="H95" s="21"/>
    </row>
    <row r="96" spans="1:8" ht="16.5" customHeight="1" x14ac:dyDescent="0.35">
      <c r="B96" s="22">
        <f t="array" ref="B96:C96">Dagen+36+DATE(JaarKalender6,OptieMaandKalender6,1)-WEEKDAY(DATE(JaarKalender6,OptieMaandKalender6,1),OptieWeekdag)</f>
        <v>46055</v>
      </c>
      <c r="C96" s="22">
        <v>46056</v>
      </c>
      <c r="D96" s="157" t="s">
        <v>7</v>
      </c>
      <c r="E96" s="158"/>
      <c r="F96" s="158"/>
      <c r="G96" s="158"/>
      <c r="H96" s="158"/>
    </row>
    <row r="97" spans="1:8" ht="63.75" customHeight="1" x14ac:dyDescent="0.35">
      <c r="A97" s="85">
        <f t="shared" si="22"/>
        <v>6</v>
      </c>
      <c r="B97" s="23"/>
      <c r="C97" s="23"/>
      <c r="D97" s="163" t="s">
        <v>31</v>
      </c>
      <c r="E97" s="159"/>
      <c r="F97" s="159"/>
      <c r="G97" s="159"/>
      <c r="H97" s="159"/>
    </row>
    <row r="98" spans="1:8" s="16" customFormat="1" ht="19.5" customHeight="1" x14ac:dyDescent="0.35">
      <c r="A98" s="85"/>
      <c r="B98" s="14"/>
      <c r="C98" s="14"/>
      <c r="D98" s="15"/>
      <c r="E98" s="15"/>
      <c r="F98" s="15"/>
      <c r="G98" s="15"/>
      <c r="H98" s="15"/>
    </row>
    <row r="99" spans="1:8" s="1" customFormat="1" ht="54" customHeight="1" x14ac:dyDescent="0.7">
      <c r="A99" s="85"/>
      <c r="B99" s="8">
        <f>YEAR(DATE(JaarKalender6,OptieMaandKalender6+1,1))</f>
        <v>2026</v>
      </c>
      <c r="C99" s="12" t="str">
        <f>TEXT(DATE(JaarKalender6,OptieMaandKalender6+1,1),"mmmm")</f>
        <v>februari</v>
      </c>
      <c r="D99" s="3"/>
      <c r="E99" s="3"/>
      <c r="F99" s="3"/>
      <c r="G99" s="3"/>
    </row>
    <row r="100" spans="1:8" s="1" customFormat="1" ht="48.75" customHeight="1" x14ac:dyDescent="0.7">
      <c r="A100" s="85"/>
      <c r="B100" s="6"/>
      <c r="C100"/>
      <c r="D100" s="3"/>
      <c r="E100" s="3"/>
      <c r="F100" s="3"/>
      <c r="G100" s="3"/>
    </row>
    <row r="101" spans="1:8" s="2" customFormat="1" ht="14.25" customHeight="1" x14ac:dyDescent="0.25">
      <c r="A101" s="86" t="s">
        <v>1</v>
      </c>
      <c r="B101" s="10" t="str">
        <f>UPPER(TEXT(B102,"dddd"))</f>
        <v>MAANDAG</v>
      </c>
      <c r="C101" s="11" t="str">
        <f t="shared" ref="C101" si="29">UPPER(TEXT(C102,"dddd"))</f>
        <v>DINSDAG</v>
      </c>
      <c r="D101" s="10" t="str">
        <f t="shared" ref="D101" si="30">UPPER(TEXT(D102,"dddd"))</f>
        <v>WOENSDAG</v>
      </c>
      <c r="E101" s="11" t="str">
        <f t="shared" ref="E101" si="31">UPPER(TEXT(E102,"dddd"))</f>
        <v>DONDERDAG</v>
      </c>
      <c r="F101" s="10" t="str">
        <f t="shared" ref="F101" si="32">UPPER(TEXT(F102,"dddd"))</f>
        <v>VRIJDAG</v>
      </c>
      <c r="G101" s="11" t="str">
        <f t="shared" ref="G101" si="33">UPPER(TEXT(G102,"dddd"))</f>
        <v>ZATERDAG</v>
      </c>
      <c r="H101" s="10" t="str">
        <f t="shared" ref="H101" si="34">UPPER(TEXT(H102,"dddd"))</f>
        <v>ZONDAG</v>
      </c>
    </row>
    <row r="102" spans="1:8" ht="16.5" customHeight="1" x14ac:dyDescent="0.35">
      <c r="B102" s="22">
        <f t="array" ref="B102:H102">Dagen+1+DATE(JaarKalender7,OptieMaandKalender7,1)-WEEKDAY(DATE(JaarKalender7,OptieMaandKalender7,1),OptieWeekdag)</f>
        <v>46048</v>
      </c>
      <c r="C102" s="22">
        <v>46049</v>
      </c>
      <c r="D102" s="22">
        <v>46050</v>
      </c>
      <c r="E102" s="22">
        <v>46051</v>
      </c>
      <c r="F102" s="22">
        <v>46052</v>
      </c>
      <c r="G102" s="17">
        <v>46053</v>
      </c>
      <c r="H102" s="18">
        <v>46054</v>
      </c>
    </row>
    <row r="103" spans="1:8" ht="56.25" customHeight="1" x14ac:dyDescent="0.35">
      <c r="A103" s="85">
        <f t="shared" si="22"/>
        <v>5</v>
      </c>
      <c r="B103" s="23"/>
      <c r="C103" s="23"/>
      <c r="D103" s="24"/>
      <c r="E103" s="28"/>
      <c r="F103" s="5"/>
      <c r="G103" s="19"/>
      <c r="H103" s="20"/>
    </row>
    <row r="104" spans="1:8" ht="16.5" customHeight="1" x14ac:dyDescent="0.35">
      <c r="B104" s="4">
        <f t="array" ref="B104:H104">Dagen+8+DATE(JaarKalender7,OptieMaandKalender7,1)-WEEKDAY(DATE(JaarKalender7,OptieMaandKalender7,1),OptieWeekdag)</f>
        <v>46055</v>
      </c>
      <c r="C104" s="4">
        <v>46056</v>
      </c>
      <c r="D104" s="63">
        <v>46057</v>
      </c>
      <c r="E104" s="4">
        <v>46058</v>
      </c>
      <c r="F104" s="4">
        <v>46059</v>
      </c>
      <c r="G104" s="17">
        <v>46060</v>
      </c>
      <c r="H104" s="18">
        <v>46061</v>
      </c>
    </row>
    <row r="105" spans="1:8" ht="56.25" customHeight="1" x14ac:dyDescent="0.35">
      <c r="A105" s="85">
        <f t="shared" si="22"/>
        <v>6</v>
      </c>
      <c r="B105" s="5"/>
      <c r="C105" s="5"/>
      <c r="D105" s="92" t="s">
        <v>9</v>
      </c>
      <c r="E105" s="5"/>
      <c r="F105" s="78" t="s">
        <v>39</v>
      </c>
      <c r="G105" s="19"/>
      <c r="H105" s="20"/>
    </row>
    <row r="106" spans="1:8" ht="16.5" customHeight="1" x14ac:dyDescent="0.35">
      <c r="B106" s="4">
        <f t="array" ref="B106:H106">Dagen+15+DATE(JaarKalender7,OptieMaandKalender7,1)-WEEKDAY(DATE(JaarKalender7,OptieMaandKalender7,1),OptieWeekdag)</f>
        <v>46062</v>
      </c>
      <c r="C106" s="4">
        <v>46063</v>
      </c>
      <c r="D106" s="4">
        <v>46064</v>
      </c>
      <c r="E106" s="4">
        <v>46065</v>
      </c>
      <c r="F106" s="4">
        <v>46066</v>
      </c>
      <c r="G106" s="17">
        <v>46067</v>
      </c>
      <c r="H106" s="18">
        <v>46068</v>
      </c>
    </row>
    <row r="107" spans="1:8" ht="56.25" customHeight="1" x14ac:dyDescent="0.35">
      <c r="A107" s="85">
        <f t="shared" si="22"/>
        <v>7</v>
      </c>
      <c r="B107" s="75"/>
      <c r="C107" s="76"/>
      <c r="D107" s="43"/>
      <c r="E107" s="76"/>
      <c r="F107" s="94" t="s">
        <v>28</v>
      </c>
      <c r="G107" s="19"/>
      <c r="H107" s="20"/>
    </row>
    <row r="108" spans="1:8" ht="16.5" customHeight="1" x14ac:dyDescent="0.35">
      <c r="B108" s="63">
        <f t="array" ref="B108:H108">Dagen+22+DATE(JaarKalender7,OptieMaandKalender7,1)-WEEKDAY(DATE(JaarKalender7,OptieMaandKalender7,1),OptieWeekdag)</f>
        <v>46069</v>
      </c>
      <c r="C108" s="63">
        <v>46070</v>
      </c>
      <c r="D108" s="63">
        <v>46071</v>
      </c>
      <c r="E108" s="63">
        <v>46072</v>
      </c>
      <c r="F108" s="63">
        <v>46073</v>
      </c>
      <c r="G108" s="17">
        <v>46074</v>
      </c>
      <c r="H108" s="18">
        <v>46075</v>
      </c>
    </row>
    <row r="109" spans="1:8" ht="56.25" customHeight="1" x14ac:dyDescent="0.35">
      <c r="A109" s="85">
        <f t="shared" si="22"/>
        <v>8</v>
      </c>
      <c r="B109" s="145" t="s">
        <v>14</v>
      </c>
      <c r="C109" s="148"/>
      <c r="D109" s="148"/>
      <c r="E109" s="148"/>
      <c r="F109" s="149"/>
      <c r="G109" s="19"/>
      <c r="H109" s="20"/>
    </row>
    <row r="110" spans="1:8" ht="16.5" customHeight="1" x14ac:dyDescent="0.35">
      <c r="B110" s="4">
        <f t="array" ref="B110:H110">Dagen+29+DATE(JaarKalender7,OptieMaandKalender7,1)-WEEKDAY(DATE(JaarKalender7,OptieMaandKalender7,1),OptieWeekdag)</f>
        <v>46076</v>
      </c>
      <c r="C110" s="4">
        <v>46077</v>
      </c>
      <c r="D110" s="22">
        <v>46078</v>
      </c>
      <c r="E110" s="4">
        <v>46079</v>
      </c>
      <c r="F110" s="4">
        <v>46080</v>
      </c>
      <c r="G110" s="17">
        <v>46081</v>
      </c>
      <c r="H110" s="18">
        <v>46082</v>
      </c>
    </row>
    <row r="111" spans="1:8" ht="57" customHeight="1" x14ac:dyDescent="0.35">
      <c r="A111" s="85">
        <f t="shared" si="22"/>
        <v>9</v>
      </c>
      <c r="B111" s="68"/>
      <c r="C111" s="69"/>
      <c r="D111" s="69"/>
      <c r="E111" s="100"/>
      <c r="F111" s="180" t="s">
        <v>40</v>
      </c>
      <c r="G111" s="19"/>
      <c r="H111" s="21"/>
    </row>
    <row r="112" spans="1:8" ht="16.5" customHeight="1" x14ac:dyDescent="0.35">
      <c r="B112" s="4">
        <f t="array" ref="B112:C112">Dagen+36+DATE(JaarKalender7,OptieMaandKalender7,1)-WEEKDAY(DATE(JaarKalender7,OptieMaandKalender7,1),OptieWeekdag)</f>
        <v>46083</v>
      </c>
      <c r="C112" s="4">
        <v>46084</v>
      </c>
      <c r="D112" s="157" t="s">
        <v>7</v>
      </c>
      <c r="E112" s="158"/>
      <c r="F112" s="158"/>
      <c r="G112" s="158"/>
      <c r="H112" s="158"/>
    </row>
    <row r="113" spans="1:8" ht="63.75" customHeight="1" x14ac:dyDescent="0.35">
      <c r="A113" s="85">
        <f t="shared" si="22"/>
        <v>10</v>
      </c>
      <c r="B113" s="5"/>
      <c r="C113" s="5"/>
      <c r="D113" s="153" t="s">
        <v>33</v>
      </c>
      <c r="E113" s="154"/>
      <c r="F113" s="154"/>
      <c r="G113" s="154"/>
      <c r="H113" s="154"/>
    </row>
    <row r="114" spans="1:8" s="16" customFormat="1" ht="19.5" customHeight="1" x14ac:dyDescent="0.35">
      <c r="A114" s="85"/>
      <c r="B114" s="14"/>
      <c r="C114" s="14"/>
      <c r="D114" s="15"/>
      <c r="E114" s="15"/>
      <c r="F114" s="15"/>
      <c r="G114" s="15"/>
      <c r="H114" s="15"/>
    </row>
    <row r="115" spans="1:8" s="1" customFormat="1" ht="54" customHeight="1" x14ac:dyDescent="0.7">
      <c r="A115" s="85"/>
      <c r="B115" s="8">
        <f>YEAR(DATE(JaarKalender7,OptieMaandKalender7+1,1))</f>
        <v>2026</v>
      </c>
      <c r="C115" s="12" t="str">
        <f>TEXT(DATE(JaarKalender7,OptieMaandKalender7+1,1),"mmmm")</f>
        <v>maart</v>
      </c>
      <c r="D115" s="3"/>
      <c r="E115" s="3"/>
      <c r="F115" s="3"/>
      <c r="G115" s="3"/>
    </row>
    <row r="116" spans="1:8" s="1" customFormat="1" ht="48.75" customHeight="1" x14ac:dyDescent="0.7">
      <c r="A116" s="85"/>
      <c r="B116" s="6"/>
      <c r="C116"/>
      <c r="D116" s="3"/>
      <c r="E116" s="3"/>
      <c r="F116" s="3"/>
      <c r="G116" s="3"/>
    </row>
    <row r="117" spans="1:8" s="2" customFormat="1" ht="14.25" customHeight="1" x14ac:dyDescent="0.25">
      <c r="A117" s="86" t="s">
        <v>1</v>
      </c>
      <c r="B117" s="10" t="str">
        <f>UPPER(TEXT(B118,"dddd"))</f>
        <v>MAANDAG</v>
      </c>
      <c r="C117" s="11" t="str">
        <f t="shared" ref="C117" si="35">UPPER(TEXT(C118,"dddd"))</f>
        <v>DINSDAG</v>
      </c>
      <c r="D117" s="10" t="str">
        <f t="shared" ref="D117" si="36">UPPER(TEXT(D118,"dddd"))</f>
        <v>WOENSDAG</v>
      </c>
      <c r="E117" s="11" t="str">
        <f t="shared" ref="E117" si="37">UPPER(TEXT(E118,"dddd"))</f>
        <v>DONDERDAG</v>
      </c>
      <c r="F117" s="10" t="str">
        <f t="shared" ref="F117" si="38">UPPER(TEXT(F118,"dddd"))</f>
        <v>VRIJDAG</v>
      </c>
      <c r="G117" s="11" t="str">
        <f t="shared" ref="G117" si="39">UPPER(TEXT(G118,"dddd"))</f>
        <v>ZATERDAG</v>
      </c>
      <c r="H117" s="10" t="str">
        <f t="shared" ref="H117" si="40">UPPER(TEXT(H118,"dddd"))</f>
        <v>ZONDAG</v>
      </c>
    </row>
    <row r="118" spans="1:8" ht="16.5" customHeight="1" x14ac:dyDescent="0.35">
      <c r="B118" s="4">
        <f t="array" ref="B118:H118">Dagen+1+DATE(JaarKalender8,OptieMaandKalender8,1)-WEEKDAY(DATE(JaarKalender8,OptieMaandKalender8,1),OptieWeekdag)</f>
        <v>46076</v>
      </c>
      <c r="C118" s="4">
        <v>46077</v>
      </c>
      <c r="D118" s="4">
        <v>46078</v>
      </c>
      <c r="E118" s="4">
        <v>46079</v>
      </c>
      <c r="F118" s="4">
        <v>46080</v>
      </c>
      <c r="G118" s="17">
        <v>46081</v>
      </c>
      <c r="H118" s="18">
        <v>46082</v>
      </c>
    </row>
    <row r="119" spans="1:8" ht="56.25" customHeight="1" x14ac:dyDescent="0.35">
      <c r="A119" s="85">
        <f t="shared" si="22"/>
        <v>9</v>
      </c>
      <c r="B119" s="5"/>
      <c r="C119" s="49"/>
      <c r="D119" s="33"/>
      <c r="E119" s="33"/>
      <c r="F119" s="5"/>
      <c r="G119" s="19"/>
      <c r="H119" s="20"/>
    </row>
    <row r="120" spans="1:8" ht="16.5" customHeight="1" x14ac:dyDescent="0.35">
      <c r="B120" s="4">
        <f t="array" ref="B120:H120">Dagen+8+DATE(JaarKalender8,OptieMaandKalender8,1)-WEEKDAY(DATE(JaarKalender8,OptieMaandKalender8,1),OptieWeekdag)</f>
        <v>46083</v>
      </c>
      <c r="C120" s="4">
        <v>46084</v>
      </c>
      <c r="D120" s="4">
        <v>46085</v>
      </c>
      <c r="E120" s="4">
        <v>46086</v>
      </c>
      <c r="F120" s="4">
        <v>46087</v>
      </c>
      <c r="G120" s="17">
        <v>46088</v>
      </c>
      <c r="H120" s="18">
        <v>46089</v>
      </c>
    </row>
    <row r="121" spans="1:8" ht="56.25" customHeight="1" x14ac:dyDescent="0.35">
      <c r="A121" s="85">
        <f t="shared" si="22"/>
        <v>10</v>
      </c>
      <c r="B121" s="136"/>
      <c r="C121" s="137"/>
      <c r="D121" s="137"/>
      <c r="E121" s="137"/>
      <c r="F121" s="138" t="s">
        <v>13</v>
      </c>
      <c r="G121" s="19"/>
      <c r="H121" s="20"/>
    </row>
    <row r="122" spans="1:8" ht="16.5" customHeight="1" x14ac:dyDescent="0.35">
      <c r="B122" s="4">
        <f t="array" ref="B122:H122">Dagen+15+DATE(JaarKalender8,OptieMaandKalender8,1)-WEEKDAY(DATE(JaarKalender8,OptieMaandKalender8,1),OptieWeekdag)</f>
        <v>46090</v>
      </c>
      <c r="C122" s="4">
        <v>46091</v>
      </c>
      <c r="D122" s="4">
        <v>46092</v>
      </c>
      <c r="E122" s="4">
        <v>46093</v>
      </c>
      <c r="F122" s="4">
        <v>46094</v>
      </c>
      <c r="G122" s="17">
        <v>46095</v>
      </c>
      <c r="H122" s="18">
        <v>46096</v>
      </c>
    </row>
    <row r="123" spans="1:8" ht="56.25" customHeight="1" x14ac:dyDescent="0.35">
      <c r="A123" s="85">
        <f t="shared" si="22"/>
        <v>11</v>
      </c>
      <c r="B123" s="5"/>
      <c r="C123" s="5"/>
      <c r="D123" s="25"/>
      <c r="E123" s="5"/>
      <c r="F123" s="66" t="s">
        <v>41</v>
      </c>
      <c r="G123" s="19"/>
      <c r="H123" s="20"/>
    </row>
    <row r="124" spans="1:8" ht="16.5" customHeight="1" x14ac:dyDescent="0.35">
      <c r="B124" s="22">
        <f t="array" ref="B124:H124">Dagen+22+DATE(JaarKalender8,OptieMaandKalender8,1)-WEEKDAY(DATE(JaarKalender8,OptieMaandKalender8,1),OptieWeekdag)</f>
        <v>46097</v>
      </c>
      <c r="C124" s="4">
        <v>46098</v>
      </c>
      <c r="D124" s="4">
        <v>46099</v>
      </c>
      <c r="E124" s="4">
        <v>46100</v>
      </c>
      <c r="F124" s="4">
        <v>46101</v>
      </c>
      <c r="G124" s="17">
        <v>46102</v>
      </c>
      <c r="H124" s="18">
        <v>46103</v>
      </c>
    </row>
    <row r="125" spans="1:8" ht="56.25" customHeight="1" x14ac:dyDescent="0.35">
      <c r="A125" s="85">
        <f t="shared" si="22"/>
        <v>12</v>
      </c>
      <c r="B125" s="67"/>
      <c r="C125" s="67"/>
      <c r="D125" s="67"/>
      <c r="E125" s="67"/>
      <c r="F125" s="133"/>
      <c r="G125" s="19"/>
      <c r="H125" s="20"/>
    </row>
    <row r="126" spans="1:8" ht="16.5" customHeight="1" x14ac:dyDescent="0.35">
      <c r="B126" s="4">
        <f t="array" ref="B126:H126">Dagen+29+DATE(JaarKalender8,OptieMaandKalender8,1)-WEEKDAY(DATE(JaarKalender8,OptieMaandKalender8,1),OptieWeekdag)</f>
        <v>46104</v>
      </c>
      <c r="C126" s="4">
        <v>46105</v>
      </c>
      <c r="D126" s="4">
        <v>46106</v>
      </c>
      <c r="E126" s="4">
        <v>46107</v>
      </c>
      <c r="F126" s="4">
        <v>46108</v>
      </c>
      <c r="G126" s="17">
        <v>46109</v>
      </c>
      <c r="H126" s="18">
        <v>46110</v>
      </c>
    </row>
    <row r="127" spans="1:8" ht="57" customHeight="1" x14ac:dyDescent="0.35">
      <c r="A127" s="85">
        <f t="shared" si="22"/>
        <v>13</v>
      </c>
      <c r="B127" s="131"/>
      <c r="C127" s="132"/>
      <c r="D127" s="32"/>
      <c r="E127" s="32"/>
      <c r="F127" s="66" t="s">
        <v>42</v>
      </c>
      <c r="G127" s="19"/>
      <c r="H127" s="21" t="s">
        <v>15</v>
      </c>
    </row>
    <row r="128" spans="1:8" ht="16.5" customHeight="1" x14ac:dyDescent="0.35">
      <c r="B128" s="4">
        <f t="array" ref="B128:C128">Dagen+36+DATE(JaarKalender8,OptieMaandKalender8,1)-WEEKDAY(DATE(JaarKalender8,OptieMaandKalender8,1),OptieWeekdag)</f>
        <v>46111</v>
      </c>
      <c r="C128" s="4">
        <v>46112</v>
      </c>
      <c r="D128" s="157" t="s">
        <v>7</v>
      </c>
      <c r="E128" s="158"/>
      <c r="F128" s="158"/>
      <c r="G128" s="158"/>
      <c r="H128" s="158"/>
    </row>
    <row r="129" spans="1:8" ht="63.75" customHeight="1" x14ac:dyDescent="0.35">
      <c r="A129" s="85">
        <f t="shared" si="22"/>
        <v>14</v>
      </c>
      <c r="B129" s="5"/>
      <c r="C129" s="5"/>
      <c r="D129" s="155" t="s">
        <v>34</v>
      </c>
      <c r="E129" s="156"/>
      <c r="F129" s="156"/>
      <c r="G129" s="156"/>
      <c r="H129" s="156"/>
    </row>
    <row r="130" spans="1:8" s="16" customFormat="1" ht="19.5" customHeight="1" x14ac:dyDescent="0.35">
      <c r="A130" s="85"/>
      <c r="B130" s="14"/>
      <c r="C130" s="14"/>
      <c r="D130" s="15"/>
      <c r="E130" s="15"/>
      <c r="F130" s="15"/>
      <c r="G130" s="15"/>
      <c r="H130" s="15"/>
    </row>
    <row r="131" spans="1:8" s="1" customFormat="1" ht="54" customHeight="1" x14ac:dyDescent="0.7">
      <c r="A131" s="85"/>
      <c r="B131" s="8">
        <f>YEAR(DATE(JaarKalender8,OptieMaandKalender8+1,1))</f>
        <v>2026</v>
      </c>
      <c r="C131" s="12" t="str">
        <f>TEXT(DATE(JaarKalender8,OptieMaandKalender8+1,1),"mmmm")</f>
        <v>april</v>
      </c>
      <c r="D131" s="3"/>
      <c r="E131" s="3"/>
      <c r="F131" s="3"/>
      <c r="G131" s="3"/>
    </row>
    <row r="132" spans="1:8" s="1" customFormat="1" ht="48.75" customHeight="1" x14ac:dyDescent="0.7">
      <c r="A132" s="85"/>
      <c r="B132" s="6"/>
      <c r="C132"/>
      <c r="D132" s="3"/>
      <c r="E132" s="3"/>
      <c r="F132" s="3"/>
      <c r="G132" s="3"/>
    </row>
    <row r="133" spans="1:8" s="2" customFormat="1" ht="14.25" customHeight="1" x14ac:dyDescent="0.25">
      <c r="A133" s="86" t="s">
        <v>1</v>
      </c>
      <c r="B133" s="10" t="str">
        <f>UPPER(TEXT(B134,"dddd"))</f>
        <v>MAANDAG</v>
      </c>
      <c r="C133" s="11" t="str">
        <f t="shared" ref="C133" si="41">UPPER(TEXT(C134,"dddd"))</f>
        <v>DINSDAG</v>
      </c>
      <c r="D133" s="10" t="str">
        <f t="shared" ref="D133" si="42">UPPER(TEXT(D134,"dddd"))</f>
        <v>WOENSDAG</v>
      </c>
      <c r="E133" s="11" t="str">
        <f t="shared" ref="E133" si="43">UPPER(TEXT(E134,"dddd"))</f>
        <v>DONDERDAG</v>
      </c>
      <c r="F133" s="10" t="str">
        <f t="shared" ref="F133" si="44">UPPER(TEXT(F134,"dddd"))</f>
        <v>VRIJDAG</v>
      </c>
      <c r="G133" s="11" t="str">
        <f t="shared" ref="G133" si="45">UPPER(TEXT(G134,"dddd"))</f>
        <v>ZATERDAG</v>
      </c>
      <c r="H133" s="10" t="str">
        <f t="shared" ref="H133" si="46">UPPER(TEXT(H134,"dddd"))</f>
        <v>ZONDAG</v>
      </c>
    </row>
    <row r="134" spans="1:8" ht="16.5" customHeight="1" x14ac:dyDescent="0.35">
      <c r="B134" s="4">
        <f t="array" ref="B134:H134">Dagen+1+DATE(JaarKalender9,OptieMaandKalender9,1)-WEEKDAY(DATE(JaarKalender9,OptieMaandKalender9,1),OptieWeekdag)</f>
        <v>46111</v>
      </c>
      <c r="C134" s="4">
        <v>46112</v>
      </c>
      <c r="D134" s="4">
        <v>46113</v>
      </c>
      <c r="E134" s="4">
        <v>46114</v>
      </c>
      <c r="F134" s="4">
        <v>46115</v>
      </c>
      <c r="G134" s="17">
        <v>46116</v>
      </c>
      <c r="H134" s="18">
        <v>46117</v>
      </c>
    </row>
    <row r="135" spans="1:8" ht="56.25" customHeight="1" x14ac:dyDescent="0.35">
      <c r="A135" s="85">
        <f t="shared" si="22"/>
        <v>14</v>
      </c>
      <c r="B135" s="39"/>
      <c r="C135" s="28"/>
      <c r="D135" s="28"/>
      <c r="E135" s="42"/>
      <c r="F135" s="78"/>
      <c r="G135" s="19"/>
      <c r="H135" s="83" t="s">
        <v>16</v>
      </c>
    </row>
    <row r="136" spans="1:8" ht="16.5" customHeight="1" x14ac:dyDescent="0.35">
      <c r="B136" s="4">
        <f t="array" ref="B136:H136">Dagen+8+DATE(JaarKalender9,OptieMaandKalender9,1)-WEEKDAY(DATE(JaarKalender9,OptieMaandKalender9,1),OptieWeekdag)</f>
        <v>46118</v>
      </c>
      <c r="C136" s="4">
        <v>46119</v>
      </c>
      <c r="D136" s="4">
        <v>46120</v>
      </c>
      <c r="E136" s="4">
        <v>46121</v>
      </c>
      <c r="F136" s="4">
        <v>46122</v>
      </c>
      <c r="G136" s="17">
        <v>46123</v>
      </c>
      <c r="H136" s="18">
        <v>46124</v>
      </c>
    </row>
    <row r="137" spans="1:8" ht="56.25" customHeight="1" x14ac:dyDescent="0.35">
      <c r="A137" s="85">
        <f t="shared" ref="A137:A193" si="47">WEEKNUM(B136,2)</f>
        <v>15</v>
      </c>
      <c r="B137" s="83" t="s">
        <v>16</v>
      </c>
      <c r="C137" s="5"/>
      <c r="D137" s="5"/>
      <c r="E137" s="79"/>
      <c r="F137" s="77" t="s">
        <v>37</v>
      </c>
      <c r="G137" s="19"/>
      <c r="H137" s="20"/>
    </row>
    <row r="138" spans="1:8" ht="16.5" customHeight="1" x14ac:dyDescent="0.35">
      <c r="B138" s="4">
        <f t="array" ref="B138:H138">Dagen+15+DATE(JaarKalender9,OptieMaandKalender9,1)-WEEKDAY(DATE(JaarKalender9,OptieMaandKalender9,1),OptieWeekdag)</f>
        <v>46125</v>
      </c>
      <c r="C138" s="4">
        <v>46126</v>
      </c>
      <c r="D138" s="63">
        <v>46127</v>
      </c>
      <c r="E138" s="4">
        <v>46128</v>
      </c>
      <c r="F138" s="4">
        <v>46129</v>
      </c>
      <c r="G138" s="17">
        <v>46130</v>
      </c>
      <c r="H138" s="18">
        <v>46131</v>
      </c>
    </row>
    <row r="139" spans="1:8" ht="56.25" customHeight="1" x14ac:dyDescent="0.35">
      <c r="A139" s="85">
        <f t="shared" si="47"/>
        <v>16</v>
      </c>
      <c r="B139" s="53"/>
      <c r="C139" s="5"/>
      <c r="D139" s="92" t="s">
        <v>9</v>
      </c>
      <c r="E139" s="5"/>
      <c r="F139" s="34" t="s">
        <v>29</v>
      </c>
      <c r="G139" s="19"/>
      <c r="H139" s="83"/>
    </row>
    <row r="140" spans="1:8" ht="16.5" customHeight="1" x14ac:dyDescent="0.35">
      <c r="B140" s="63">
        <f t="array" ref="B140:H140">Dagen+22+DATE(JaarKalender9,OptieMaandKalender9,1)-WEEKDAY(DATE(JaarKalender9,OptieMaandKalender9,1),OptieWeekdag)</f>
        <v>46132</v>
      </c>
      <c r="C140" s="63">
        <v>46133</v>
      </c>
      <c r="D140" s="63">
        <v>46134</v>
      </c>
      <c r="E140" s="63">
        <v>46135</v>
      </c>
      <c r="F140" s="63">
        <v>46136</v>
      </c>
      <c r="G140" s="17">
        <v>46137</v>
      </c>
      <c r="H140" s="18">
        <v>46138</v>
      </c>
    </row>
    <row r="141" spans="1:8" ht="56.25" customHeight="1" x14ac:dyDescent="0.35">
      <c r="A141" s="85">
        <f t="shared" si="47"/>
        <v>17</v>
      </c>
      <c r="B141" s="80"/>
      <c r="C141" s="150" t="s">
        <v>17</v>
      </c>
      <c r="D141" s="152"/>
      <c r="E141" s="152"/>
      <c r="F141" s="152"/>
      <c r="G141" s="19"/>
      <c r="H141" s="20"/>
    </row>
    <row r="142" spans="1:8" ht="16.5" customHeight="1" x14ac:dyDescent="0.35">
      <c r="B142" s="63">
        <f t="array" ref="B142:H142">Dagen+29+DATE(JaarKalender9,OptieMaandKalender9,1)-WEEKDAY(DATE(JaarKalender9,OptieMaandKalender9,1),OptieWeekdag)</f>
        <v>46139</v>
      </c>
      <c r="C142" s="63">
        <v>46140</v>
      </c>
      <c r="D142" s="63">
        <v>46141</v>
      </c>
      <c r="E142" s="63">
        <v>46142</v>
      </c>
      <c r="F142" s="4">
        <v>46143</v>
      </c>
      <c r="G142" s="63">
        <v>46144</v>
      </c>
      <c r="H142" s="111">
        <v>46145</v>
      </c>
    </row>
    <row r="143" spans="1:8" ht="57" customHeight="1" x14ac:dyDescent="0.35">
      <c r="A143" s="85">
        <f t="shared" si="47"/>
        <v>18</v>
      </c>
      <c r="B143" s="142" t="s">
        <v>17</v>
      </c>
      <c r="C143" s="142"/>
      <c r="D143" s="142"/>
      <c r="E143" s="143"/>
      <c r="F143" s="82"/>
      <c r="G143" s="26"/>
      <c r="H143" s="112"/>
    </row>
    <row r="144" spans="1:8" ht="16.5" customHeight="1" x14ac:dyDescent="0.35">
      <c r="B144" s="4">
        <f t="array" ref="B144:C144">Dagen+36+DATE(JaarKalender9,OptieMaandKalender9,1)-WEEKDAY(DATE(JaarKalender9,OptieMaandKalender9,1),OptieWeekdag)</f>
        <v>46146</v>
      </c>
      <c r="C144" s="4">
        <v>46147</v>
      </c>
      <c r="D144" s="157" t="s">
        <v>7</v>
      </c>
      <c r="E144" s="158"/>
      <c r="F144" s="158"/>
      <c r="G144" s="158"/>
      <c r="H144" s="158"/>
    </row>
    <row r="145" spans="1:8" ht="63.75" customHeight="1" x14ac:dyDescent="0.35">
      <c r="A145" s="85">
        <f t="shared" si="47"/>
        <v>19</v>
      </c>
      <c r="B145" s="5"/>
      <c r="C145" s="5"/>
      <c r="D145" s="159"/>
      <c r="E145" s="159"/>
      <c r="F145" s="159"/>
      <c r="G145" s="159"/>
      <c r="H145" s="159"/>
    </row>
    <row r="146" spans="1:8" s="16" customFormat="1" ht="19.5" customHeight="1" x14ac:dyDescent="0.35">
      <c r="A146" s="85"/>
      <c r="B146" s="14"/>
      <c r="C146" s="14"/>
      <c r="D146" s="15"/>
      <c r="E146" s="15"/>
      <c r="F146" s="15"/>
      <c r="G146" s="15"/>
      <c r="H146" s="15"/>
    </row>
    <row r="147" spans="1:8" s="1" customFormat="1" ht="54" customHeight="1" x14ac:dyDescent="0.7">
      <c r="A147" s="85"/>
      <c r="B147" s="8">
        <f>YEAR(DATE(JaarKalender9,OptieMaandKalender9+1,1))</f>
        <v>2026</v>
      </c>
      <c r="C147" s="12" t="str">
        <f>TEXT(DATE(JaarKalender9,OptieMaandKalender9+1,1),"mmmm")</f>
        <v>mei</v>
      </c>
      <c r="D147" s="3"/>
      <c r="E147" s="3"/>
      <c r="F147" s="3"/>
      <c r="G147" s="3"/>
    </row>
    <row r="148" spans="1:8" s="1" customFormat="1" ht="48.75" customHeight="1" x14ac:dyDescent="0.7">
      <c r="A148" s="85"/>
      <c r="B148" s="6"/>
      <c r="C148"/>
      <c r="D148" s="3"/>
      <c r="E148" s="3"/>
      <c r="F148" s="3"/>
      <c r="G148" s="3"/>
    </row>
    <row r="149" spans="1:8" s="2" customFormat="1" ht="14.25" customHeight="1" x14ac:dyDescent="0.25">
      <c r="A149" s="86" t="s">
        <v>1</v>
      </c>
      <c r="B149" s="10" t="str">
        <f>UPPER(TEXT(B150,"dddd"))</f>
        <v>MAANDAG</v>
      </c>
      <c r="C149" s="11" t="str">
        <f t="shared" ref="C149:H149" si="48">UPPER(TEXT(C150,"dddd"))</f>
        <v>DINSDAG</v>
      </c>
      <c r="D149" s="10" t="str">
        <f t="shared" si="48"/>
        <v>WOENSDAG</v>
      </c>
      <c r="E149" s="11" t="str">
        <f t="shared" si="48"/>
        <v>DONDERDAG</v>
      </c>
      <c r="F149" s="10" t="str">
        <f t="shared" si="48"/>
        <v>VRIJDAG</v>
      </c>
      <c r="G149" s="11" t="str">
        <f t="shared" si="48"/>
        <v>ZATERDAG</v>
      </c>
      <c r="H149" s="10" t="str">
        <f t="shared" si="48"/>
        <v>ZONDAG</v>
      </c>
    </row>
    <row r="150" spans="1:8" ht="16.5" customHeight="1" x14ac:dyDescent="0.35">
      <c r="B150" s="4">
        <f t="array" ref="B150:H150">Dagen+1+DATE(JaarKalender10,OptieMaandKalender10,1)-WEEKDAY(DATE(JaarKalender10,OptieMaandKalender10,1),OptieWeekdag)</f>
        <v>46139</v>
      </c>
      <c r="C150" s="4">
        <v>46140</v>
      </c>
      <c r="D150" s="4">
        <v>46141</v>
      </c>
      <c r="E150" s="4">
        <v>46142</v>
      </c>
      <c r="F150" s="63">
        <v>46143</v>
      </c>
      <c r="G150" s="17">
        <v>46144</v>
      </c>
      <c r="H150" s="18">
        <v>46145</v>
      </c>
    </row>
    <row r="151" spans="1:8" ht="56.25" customHeight="1" x14ac:dyDescent="0.35">
      <c r="A151" s="85">
        <f t="shared" si="47"/>
        <v>18</v>
      </c>
      <c r="B151" s="59"/>
      <c r="C151" s="60"/>
      <c r="D151" s="81"/>
      <c r="E151" s="110"/>
      <c r="F151" s="120" t="s">
        <v>17</v>
      </c>
      <c r="G151" s="19"/>
      <c r="H151" s="20"/>
    </row>
    <row r="152" spans="1:8" ht="16.5" customHeight="1" x14ac:dyDescent="0.35">
      <c r="B152" s="17">
        <f t="array" ref="B152:H152">Dagen+8+DATE(JaarKalender10,OptieMaandKalender10,1)-WEEKDAY(DATE(JaarKalender10,OptieMaandKalender10,1),OptieWeekdag)</f>
        <v>46146</v>
      </c>
      <c r="C152" s="63">
        <v>46147</v>
      </c>
      <c r="D152" s="4">
        <v>46148</v>
      </c>
      <c r="E152" s="4">
        <v>46149</v>
      </c>
      <c r="F152" s="4">
        <v>46150</v>
      </c>
      <c r="G152" s="17">
        <v>46151</v>
      </c>
      <c r="H152" s="18">
        <v>46152</v>
      </c>
    </row>
    <row r="153" spans="1:8" ht="56.25" customHeight="1" x14ac:dyDescent="0.35">
      <c r="A153" s="85">
        <f t="shared" si="47"/>
        <v>19</v>
      </c>
      <c r="B153" s="92" t="s">
        <v>9</v>
      </c>
      <c r="C153" s="121" t="s">
        <v>18</v>
      </c>
      <c r="D153" s="97"/>
      <c r="E153" s="76"/>
      <c r="F153" s="101" t="s">
        <v>43</v>
      </c>
      <c r="G153" s="19"/>
      <c r="H153" s="20"/>
    </row>
    <row r="154" spans="1:8" ht="16.5" customHeight="1" x14ac:dyDescent="0.35">
      <c r="B154" s="4">
        <f t="array" ref="B154:H154">Dagen+15+DATE(JaarKalender10,OptieMaandKalender10,1)-WEEKDAY(DATE(JaarKalender10,OptieMaandKalender10,1),OptieWeekdag)</f>
        <v>46153</v>
      </c>
      <c r="C154" s="4">
        <v>46154</v>
      </c>
      <c r="D154" s="4">
        <v>46155</v>
      </c>
      <c r="E154" s="63">
        <v>46156</v>
      </c>
      <c r="F154" s="63">
        <v>46157</v>
      </c>
      <c r="G154" s="17">
        <v>46158</v>
      </c>
      <c r="H154" s="18">
        <v>46159</v>
      </c>
    </row>
    <row r="155" spans="1:8" ht="56.25" customHeight="1" x14ac:dyDescent="0.45">
      <c r="A155" s="85">
        <f t="shared" si="47"/>
        <v>20</v>
      </c>
      <c r="B155" s="40"/>
      <c r="C155" s="41"/>
      <c r="D155" s="139" t="s">
        <v>19</v>
      </c>
      <c r="E155" s="140" t="s">
        <v>20</v>
      </c>
      <c r="F155" s="141"/>
      <c r="G155" s="19"/>
      <c r="H155" s="20"/>
    </row>
    <row r="156" spans="1:8" ht="16.5" customHeight="1" x14ac:dyDescent="0.35">
      <c r="B156" s="4">
        <f t="array" ref="B156:H156">Dagen+22+DATE(JaarKalender10,OptieMaandKalender10,1)-WEEKDAY(DATE(JaarKalender10,OptieMaandKalender10,1),OptieWeekdag)</f>
        <v>46160</v>
      </c>
      <c r="C156" s="4">
        <v>46161</v>
      </c>
      <c r="D156" s="4">
        <v>46162</v>
      </c>
      <c r="E156" s="22">
        <v>46163</v>
      </c>
      <c r="F156" s="22">
        <v>46164</v>
      </c>
      <c r="G156" s="17">
        <v>46165</v>
      </c>
      <c r="H156" s="18">
        <v>46166</v>
      </c>
    </row>
    <row r="157" spans="1:8" ht="56.25" customHeight="1" x14ac:dyDescent="0.35">
      <c r="A157" s="85">
        <f t="shared" si="47"/>
        <v>21</v>
      </c>
      <c r="B157" s="84"/>
      <c r="C157" s="25"/>
      <c r="D157" s="45"/>
      <c r="E157" s="25"/>
      <c r="F157" s="95" t="s">
        <v>39</v>
      </c>
      <c r="G157" s="19"/>
      <c r="H157" s="119" t="s">
        <v>21</v>
      </c>
    </row>
    <row r="158" spans="1:8" ht="16.5" customHeight="1" x14ac:dyDescent="0.35">
      <c r="B158" s="63">
        <f t="array" ref="B158:H158">Dagen+29+DATE(JaarKalender10,OptieMaandKalender10,1)-WEEKDAY(DATE(JaarKalender10,OptieMaandKalender10,1),OptieWeekdag)</f>
        <v>46167</v>
      </c>
      <c r="C158" s="4">
        <v>46168</v>
      </c>
      <c r="D158" s="4">
        <v>46169</v>
      </c>
      <c r="E158" s="113">
        <v>46170</v>
      </c>
      <c r="F158" s="114">
        <v>46171</v>
      </c>
      <c r="G158" s="17">
        <v>46172</v>
      </c>
      <c r="H158" s="18">
        <v>46173</v>
      </c>
    </row>
    <row r="159" spans="1:8" ht="57" customHeight="1" x14ac:dyDescent="0.45">
      <c r="A159" s="85">
        <f t="shared" si="47"/>
        <v>22</v>
      </c>
      <c r="B159" s="118" t="s">
        <v>21</v>
      </c>
      <c r="C159" s="44"/>
      <c r="D159" s="50"/>
      <c r="E159" s="115"/>
      <c r="F159" s="116"/>
      <c r="G159" s="19"/>
      <c r="H159" s="21"/>
    </row>
    <row r="160" spans="1:8" ht="16.5" customHeight="1" x14ac:dyDescent="0.35">
      <c r="B160" s="4">
        <f t="array" ref="B160:C160">Dagen+36+DATE(JaarKalender10,OptieMaandKalender10,1)-WEEKDAY(DATE(JaarKalender10,OptieMaandKalender10,1),OptieWeekdag)</f>
        <v>46174</v>
      </c>
      <c r="C160" s="4">
        <v>46175</v>
      </c>
      <c r="D160" s="157" t="s">
        <v>7</v>
      </c>
      <c r="E160" s="162"/>
      <c r="F160" s="162"/>
      <c r="G160" s="158"/>
      <c r="H160" s="158"/>
    </row>
    <row r="161" spans="1:8" ht="63.75" customHeight="1" x14ac:dyDescent="0.35">
      <c r="A161" s="85">
        <f t="shared" si="47"/>
        <v>23</v>
      </c>
      <c r="B161" s="5"/>
      <c r="C161" s="5"/>
      <c r="D161" s="163"/>
      <c r="E161" s="159"/>
      <c r="F161" s="159"/>
      <c r="G161" s="159"/>
      <c r="H161" s="159"/>
    </row>
    <row r="162" spans="1:8" s="16" customFormat="1" ht="19.5" customHeight="1" x14ac:dyDescent="0.35">
      <c r="A162" s="85"/>
      <c r="B162" s="14"/>
      <c r="C162" s="14"/>
      <c r="D162" s="15"/>
      <c r="E162" s="15"/>
      <c r="F162" s="15"/>
      <c r="G162" s="15"/>
      <c r="H162" s="15"/>
    </row>
    <row r="163" spans="1:8" s="1" customFormat="1" ht="54" customHeight="1" x14ac:dyDescent="0.7">
      <c r="A163" s="85"/>
      <c r="B163" s="8">
        <f>YEAR(DATE(JaarKalender10,OptieMaandKalender10+1,1))</f>
        <v>2026</v>
      </c>
      <c r="C163" s="12" t="str">
        <f>TEXT(DATE(JaarKalender10,OptieMaandKalender10+1,1),"mmmm")</f>
        <v>juni</v>
      </c>
      <c r="D163" s="3"/>
      <c r="E163" s="3"/>
      <c r="F163" s="3"/>
      <c r="G163" s="3"/>
    </row>
    <row r="164" spans="1:8" s="1" customFormat="1" ht="48.75" customHeight="1" x14ac:dyDescent="0.7">
      <c r="A164" s="85"/>
      <c r="B164" s="6"/>
      <c r="C164"/>
      <c r="D164" s="3"/>
      <c r="E164" s="3"/>
      <c r="F164" s="3"/>
      <c r="G164" s="3"/>
    </row>
    <row r="165" spans="1:8" s="2" customFormat="1" ht="14.25" customHeight="1" x14ac:dyDescent="0.25">
      <c r="A165" s="86" t="s">
        <v>1</v>
      </c>
      <c r="B165" s="10" t="str">
        <f>UPPER(TEXT(B166,"dddd"))</f>
        <v>MAANDAG</v>
      </c>
      <c r="C165" s="11" t="str">
        <f t="shared" ref="C165:H165" si="49">UPPER(TEXT(C166,"dddd"))</f>
        <v>DINSDAG</v>
      </c>
      <c r="D165" s="10" t="str">
        <f t="shared" si="49"/>
        <v>WOENSDAG</v>
      </c>
      <c r="E165" s="11" t="str">
        <f t="shared" si="49"/>
        <v>DONDERDAG</v>
      </c>
      <c r="F165" s="10" t="str">
        <f t="shared" si="49"/>
        <v>VRIJDAG</v>
      </c>
      <c r="G165" s="11" t="str">
        <f t="shared" si="49"/>
        <v>ZATERDAG</v>
      </c>
      <c r="H165" s="10" t="str">
        <f t="shared" si="49"/>
        <v>ZONDAG</v>
      </c>
    </row>
    <row r="166" spans="1:8" ht="16.5" customHeight="1" x14ac:dyDescent="0.35">
      <c r="B166" s="4">
        <f t="array" ref="B166:H166">Dagen+1+DATE(JaarKalender11,OptieMaandKalender11,1)-WEEKDAY(DATE(JaarKalender11,OptieMaandKalender11,1),OptieWeekdag)</f>
        <v>46174</v>
      </c>
      <c r="C166" s="4">
        <v>46175</v>
      </c>
      <c r="D166" s="4">
        <v>46176</v>
      </c>
      <c r="E166" s="4">
        <v>46177</v>
      </c>
      <c r="F166" s="4">
        <v>46178</v>
      </c>
      <c r="G166" s="17">
        <v>46179</v>
      </c>
      <c r="H166" s="18">
        <v>46180</v>
      </c>
    </row>
    <row r="167" spans="1:8" ht="56.25" customHeight="1" x14ac:dyDescent="0.35">
      <c r="A167" s="85">
        <f t="shared" si="47"/>
        <v>23</v>
      </c>
      <c r="B167" s="38"/>
      <c r="C167" s="5"/>
      <c r="D167" s="5"/>
      <c r="E167" s="5"/>
      <c r="F167" s="5" t="s">
        <v>44</v>
      </c>
      <c r="G167" s="19"/>
      <c r="H167" s="20"/>
    </row>
    <row r="168" spans="1:8" ht="16.5" customHeight="1" x14ac:dyDescent="0.35">
      <c r="B168" s="4">
        <f t="array" ref="B168:H168">Dagen+8+DATE(JaarKalender11,OptieMaandKalender11,1)-WEEKDAY(DATE(JaarKalender11,OptieMaandKalender11,1),OptieWeekdag)</f>
        <v>46181</v>
      </c>
      <c r="C168" s="4">
        <v>46182</v>
      </c>
      <c r="D168" s="4">
        <v>46183</v>
      </c>
      <c r="E168" s="4">
        <v>46184</v>
      </c>
      <c r="F168" s="4">
        <v>46185</v>
      </c>
      <c r="G168" s="17">
        <v>46186</v>
      </c>
      <c r="H168" s="18">
        <v>46187</v>
      </c>
    </row>
    <row r="169" spans="1:8" ht="56.25" customHeight="1" x14ac:dyDescent="0.35">
      <c r="A169" s="85">
        <f t="shared" si="47"/>
        <v>24</v>
      </c>
      <c r="B169" s="40"/>
      <c r="C169" s="44"/>
      <c r="D169" s="25"/>
      <c r="E169" s="25"/>
      <c r="F169" s="66"/>
      <c r="G169" s="19"/>
      <c r="H169" s="20"/>
    </row>
    <row r="170" spans="1:8" ht="16.5" customHeight="1" x14ac:dyDescent="0.35">
      <c r="B170" s="4">
        <f t="array" ref="B170:H170">Dagen+15+DATE(JaarKalender11,OptieMaandKalender11,1)-WEEKDAY(DATE(JaarKalender11,OptieMaandKalender11,1),OptieWeekdag)</f>
        <v>46188</v>
      </c>
      <c r="C170" s="4">
        <v>46189</v>
      </c>
      <c r="D170" s="4">
        <v>46190</v>
      </c>
      <c r="E170" s="4">
        <v>46191</v>
      </c>
      <c r="F170" s="4">
        <v>46192</v>
      </c>
      <c r="G170" s="17">
        <v>46193</v>
      </c>
      <c r="H170" s="18">
        <v>46194</v>
      </c>
    </row>
    <row r="171" spans="1:8" ht="56.25" customHeight="1" x14ac:dyDescent="0.35">
      <c r="A171" s="85">
        <f t="shared" si="47"/>
        <v>25</v>
      </c>
      <c r="B171" s="117"/>
      <c r="C171" s="28"/>
      <c r="D171" s="93"/>
      <c r="E171" s="28"/>
      <c r="F171" s="95" t="s">
        <v>45</v>
      </c>
      <c r="G171" s="19"/>
      <c r="H171" s="20"/>
    </row>
    <row r="172" spans="1:8" ht="16.5" customHeight="1" x14ac:dyDescent="0.35">
      <c r="B172" s="4">
        <f t="array" ref="B172:H172">Dagen+22+DATE(JaarKalender11,OptieMaandKalender11,1)-WEEKDAY(DATE(JaarKalender11,OptieMaandKalender11,1),OptieWeekdag)</f>
        <v>46195</v>
      </c>
      <c r="C172" s="4">
        <v>46196</v>
      </c>
      <c r="D172" s="4">
        <v>46197</v>
      </c>
      <c r="E172" s="4">
        <v>46198</v>
      </c>
      <c r="F172" s="4">
        <v>46199</v>
      </c>
      <c r="G172" s="17">
        <v>46200</v>
      </c>
      <c r="H172" s="18">
        <v>46201</v>
      </c>
    </row>
    <row r="173" spans="1:8" ht="56.25" customHeight="1" x14ac:dyDescent="0.35">
      <c r="A173" s="85">
        <f t="shared" si="47"/>
        <v>26</v>
      </c>
      <c r="B173" s="68"/>
      <c r="C173" s="134" t="s">
        <v>22</v>
      </c>
      <c r="D173" s="124"/>
      <c r="E173" s="100" t="s">
        <v>23</v>
      </c>
      <c r="F173" s="135"/>
      <c r="G173" s="19"/>
      <c r="H173" s="20"/>
    </row>
    <row r="174" spans="1:8" ht="16.5" customHeight="1" x14ac:dyDescent="0.35">
      <c r="B174" s="4">
        <f t="array" ref="B174:H174">Dagen+29+DATE(JaarKalender11,OptieMaandKalender11,1)-WEEKDAY(DATE(JaarKalender11,OptieMaandKalender11,1),OptieWeekdag)</f>
        <v>46202</v>
      </c>
      <c r="C174" s="4">
        <v>46203</v>
      </c>
      <c r="D174" s="4">
        <v>46204</v>
      </c>
      <c r="E174" s="4">
        <v>46205</v>
      </c>
      <c r="F174" s="4">
        <v>46206</v>
      </c>
      <c r="G174" s="17">
        <v>46207</v>
      </c>
      <c r="H174" s="18">
        <v>46208</v>
      </c>
    </row>
    <row r="175" spans="1:8" ht="57" customHeight="1" x14ac:dyDescent="0.35">
      <c r="A175" s="85">
        <f t="shared" si="47"/>
        <v>27</v>
      </c>
      <c r="B175" s="89" t="s">
        <v>24</v>
      </c>
      <c r="C175" s="90" t="s">
        <v>24</v>
      </c>
      <c r="D175" s="93"/>
      <c r="E175" s="93"/>
      <c r="F175" s="25"/>
      <c r="G175" s="19"/>
      <c r="H175" s="21"/>
    </row>
    <row r="176" spans="1:8" ht="16.5" customHeight="1" x14ac:dyDescent="0.35">
      <c r="B176" s="4">
        <f t="array" ref="B176:C176">Dagen+36+DATE(JaarKalender11,OptieMaandKalender11,1)-WEEKDAY(DATE(JaarKalender11,OptieMaandKalender11,1),OptieWeekdag)</f>
        <v>46209</v>
      </c>
      <c r="C176" s="4">
        <v>46210</v>
      </c>
      <c r="D176" s="157" t="s">
        <v>7</v>
      </c>
      <c r="E176" s="158"/>
      <c r="F176" s="158"/>
      <c r="G176" s="158"/>
      <c r="H176" s="158"/>
    </row>
    <row r="177" spans="1:8" ht="63.75" customHeight="1" x14ac:dyDescent="0.35">
      <c r="A177" s="85">
        <f t="shared" si="47"/>
        <v>28</v>
      </c>
      <c r="B177" s="25"/>
      <c r="C177" s="5"/>
      <c r="D177" s="166" t="s">
        <v>32</v>
      </c>
      <c r="E177" s="167"/>
      <c r="F177" s="167"/>
      <c r="G177" s="167"/>
      <c r="H177" s="167"/>
    </row>
    <row r="178" spans="1:8" s="16" customFormat="1" ht="19.5" customHeight="1" x14ac:dyDescent="0.35">
      <c r="A178" s="85"/>
      <c r="B178" s="14"/>
      <c r="C178" s="14"/>
      <c r="D178" s="15"/>
      <c r="E178" s="15"/>
      <c r="F178" s="15"/>
      <c r="G178" s="15"/>
      <c r="H178" s="15"/>
    </row>
    <row r="179" spans="1:8" s="1" customFormat="1" ht="54" customHeight="1" x14ac:dyDescent="0.7">
      <c r="A179" s="85"/>
      <c r="B179" s="8">
        <f>YEAR(DATE(JaarKalender11,OptieMaandKalender11+1,1))</f>
        <v>2026</v>
      </c>
      <c r="C179" s="12" t="str">
        <f>TEXT(DATE(JaarKalender11,OptieMaandKalender11+1,1),"mmmm")</f>
        <v>juli</v>
      </c>
      <c r="D179" s="3"/>
      <c r="E179" s="3"/>
      <c r="F179" s="3"/>
      <c r="G179" s="3"/>
    </row>
    <row r="180" spans="1:8" s="1" customFormat="1" ht="48.75" customHeight="1" x14ac:dyDescent="0.7">
      <c r="A180" s="85"/>
      <c r="B180" s="6"/>
      <c r="C180"/>
      <c r="D180" s="3"/>
      <c r="E180" s="3"/>
      <c r="F180" s="3"/>
      <c r="G180" s="3"/>
    </row>
    <row r="181" spans="1:8" s="2" customFormat="1" ht="14.25" customHeight="1" x14ac:dyDescent="0.25">
      <c r="A181" s="86" t="s">
        <v>1</v>
      </c>
      <c r="B181" s="10" t="str">
        <f>UPPER(TEXT(B182,"dddd"))</f>
        <v>MAANDAG</v>
      </c>
      <c r="C181" s="11" t="str">
        <f t="shared" ref="C181:H181" si="50">UPPER(TEXT(C182,"dddd"))</f>
        <v>DINSDAG</v>
      </c>
      <c r="D181" s="10" t="str">
        <f t="shared" si="50"/>
        <v>WOENSDAG</v>
      </c>
      <c r="E181" s="11" t="str">
        <f t="shared" si="50"/>
        <v>DONDERDAG</v>
      </c>
      <c r="F181" s="10" t="str">
        <f t="shared" si="50"/>
        <v>VRIJDAG</v>
      </c>
      <c r="G181" s="11" t="str">
        <f t="shared" si="50"/>
        <v>ZATERDAG</v>
      </c>
      <c r="H181" s="10" t="str">
        <f t="shared" si="50"/>
        <v>ZONDAG</v>
      </c>
    </row>
    <row r="182" spans="1:8" ht="16.5" customHeight="1" x14ac:dyDescent="0.35">
      <c r="B182" s="4">
        <f t="array" ref="B182:H182">Dagen+1+DATE(JaarKalender12,OptieMaandKalender12,1)-WEEKDAY(DATE(JaarKalender12,OptieMaandKalender12,1),OptieWeekdag)</f>
        <v>46202</v>
      </c>
      <c r="C182" s="4">
        <v>46203</v>
      </c>
      <c r="D182" s="4">
        <v>46204</v>
      </c>
      <c r="E182" s="4">
        <v>46205</v>
      </c>
      <c r="F182" s="4">
        <v>46206</v>
      </c>
      <c r="G182" s="17">
        <v>46207</v>
      </c>
      <c r="H182" s="18">
        <v>46208</v>
      </c>
    </row>
    <row r="183" spans="1:8" ht="56.25" customHeight="1" x14ac:dyDescent="0.35">
      <c r="A183" s="85">
        <f t="shared" si="47"/>
        <v>27</v>
      </c>
      <c r="B183" s="5"/>
      <c r="C183" s="25"/>
      <c r="D183" s="90" t="s">
        <v>24</v>
      </c>
      <c r="E183" s="90" t="s">
        <v>24</v>
      </c>
      <c r="F183" s="123" t="s">
        <v>46</v>
      </c>
      <c r="G183" s="19"/>
      <c r="H183" s="20"/>
    </row>
    <row r="184" spans="1:8" ht="16.5" customHeight="1" x14ac:dyDescent="0.35">
      <c r="B184" s="4">
        <f t="array" ref="B184:H184">Dagen+8+DATE(JaarKalender12,OptieMaandKalender12,1)-WEEKDAY(DATE(JaarKalender12,OptieMaandKalender12,1),OptieWeekdag)</f>
        <v>46209</v>
      </c>
      <c r="C184" s="4">
        <v>46210</v>
      </c>
      <c r="D184" s="4">
        <v>46211</v>
      </c>
      <c r="E184" s="4">
        <v>46212</v>
      </c>
      <c r="F184" s="63">
        <v>46213</v>
      </c>
      <c r="G184" s="17">
        <v>46214</v>
      </c>
      <c r="H184" s="18">
        <v>46215</v>
      </c>
    </row>
    <row r="185" spans="1:8" ht="56.25" customHeight="1" x14ac:dyDescent="0.35">
      <c r="A185" s="85">
        <f t="shared" si="47"/>
        <v>28</v>
      </c>
      <c r="B185" s="25" t="s">
        <v>25</v>
      </c>
      <c r="C185" s="25" t="s">
        <v>25</v>
      </c>
      <c r="D185" s="91" t="s">
        <v>25</v>
      </c>
      <c r="E185" s="91" t="s">
        <v>25</v>
      </c>
      <c r="F185" s="122" t="s">
        <v>4</v>
      </c>
      <c r="G185" s="19"/>
      <c r="H185" s="20"/>
    </row>
    <row r="186" spans="1:8" ht="16.5" customHeight="1" x14ac:dyDescent="0.35">
      <c r="B186" s="63">
        <f t="array" ref="B186:H186">Dagen+15+DATE(JaarKalender12,OptieMaandKalender12,1)-WEEKDAY(DATE(JaarKalender12,OptieMaandKalender12,1),OptieWeekdag)</f>
        <v>46216</v>
      </c>
      <c r="C186" s="63">
        <v>46217</v>
      </c>
      <c r="D186" s="63">
        <v>46218</v>
      </c>
      <c r="E186" s="63">
        <v>46219</v>
      </c>
      <c r="F186" s="63">
        <v>46220</v>
      </c>
      <c r="G186" s="17">
        <v>46221</v>
      </c>
      <c r="H186" s="18">
        <v>46222</v>
      </c>
    </row>
    <row r="187" spans="1:8" ht="56.25" customHeight="1" x14ac:dyDescent="0.35">
      <c r="A187" s="85">
        <f t="shared" si="47"/>
        <v>29</v>
      </c>
      <c r="B187" s="150" t="s">
        <v>4</v>
      </c>
      <c r="C187" s="150"/>
      <c r="D187" s="150"/>
      <c r="E187" s="150"/>
      <c r="F187" s="168"/>
      <c r="G187" s="19"/>
      <c r="H187" s="20"/>
    </row>
    <row r="188" spans="1:8" ht="16.5" customHeight="1" x14ac:dyDescent="0.35">
      <c r="B188" s="63">
        <f t="array" ref="B188:H188">Dagen+22+DATE(JaarKalender12,OptieMaandKalender12,1)-WEEKDAY(DATE(JaarKalender12,OptieMaandKalender12,1),OptieWeekdag)</f>
        <v>46223</v>
      </c>
      <c r="C188" s="63">
        <v>46224</v>
      </c>
      <c r="D188" s="63">
        <v>46225</v>
      </c>
      <c r="E188" s="63">
        <v>46226</v>
      </c>
      <c r="F188" s="63">
        <v>46227</v>
      </c>
      <c r="G188" s="17">
        <v>46228</v>
      </c>
      <c r="H188" s="18">
        <v>46229</v>
      </c>
    </row>
    <row r="189" spans="1:8" ht="56.25" customHeight="1" x14ac:dyDescent="0.35">
      <c r="A189" s="85">
        <f t="shared" si="47"/>
        <v>30</v>
      </c>
      <c r="B189" s="150" t="s">
        <v>4</v>
      </c>
      <c r="C189" s="150"/>
      <c r="D189" s="150"/>
      <c r="E189" s="150"/>
      <c r="F189" s="168"/>
      <c r="G189" s="19"/>
      <c r="H189" s="20"/>
    </row>
    <row r="190" spans="1:8" ht="16.5" customHeight="1" x14ac:dyDescent="0.35">
      <c r="B190" s="63">
        <f t="array" ref="B190:H190">Dagen+29+DATE(JaarKalender12,OptieMaandKalender12,1)-WEEKDAY(DATE(JaarKalender12,OptieMaandKalender12,1),OptieWeekdag)</f>
        <v>46230</v>
      </c>
      <c r="C190" s="63">
        <v>46231</v>
      </c>
      <c r="D190" s="63">
        <v>46232</v>
      </c>
      <c r="E190" s="63">
        <v>46233</v>
      </c>
      <c r="F190" s="63">
        <v>46234</v>
      </c>
      <c r="G190" s="63">
        <v>46235</v>
      </c>
      <c r="H190" s="111">
        <v>46236</v>
      </c>
    </row>
    <row r="191" spans="1:8" ht="57" customHeight="1" x14ac:dyDescent="0.35">
      <c r="A191" s="85">
        <f t="shared" si="47"/>
        <v>31</v>
      </c>
      <c r="B191" s="142" t="s">
        <v>4</v>
      </c>
      <c r="C191" s="142"/>
      <c r="D191" s="142"/>
      <c r="E191" s="142"/>
      <c r="F191" s="144"/>
      <c r="G191" s="26"/>
      <c r="H191" s="112"/>
    </row>
    <row r="192" spans="1:8" ht="16.5" customHeight="1" x14ac:dyDescent="0.35">
      <c r="B192" s="4">
        <f t="array" ref="B192:C192">Dagen+36+DATE(JaarKalender12,OptieMaandKalender12,1)-WEEKDAY(DATE(JaarKalender12,OptieMaandKalender12,1),OptieWeekdag)</f>
        <v>46237</v>
      </c>
      <c r="C192" s="4">
        <v>46238</v>
      </c>
      <c r="D192" s="164" t="s">
        <v>7</v>
      </c>
      <c r="E192" s="165"/>
      <c r="F192" s="165"/>
      <c r="G192" s="165"/>
      <c r="H192" s="165"/>
    </row>
    <row r="193" spans="1:8" ht="63.75" customHeight="1" x14ac:dyDescent="0.35">
      <c r="A193" s="85">
        <f t="shared" si="47"/>
        <v>32</v>
      </c>
      <c r="B193" s="57"/>
      <c r="C193" s="58"/>
      <c r="D193" s="160" t="s">
        <v>27</v>
      </c>
      <c r="E193" s="161"/>
      <c r="F193" s="161"/>
      <c r="G193" s="161"/>
      <c r="H193" s="161"/>
    </row>
    <row r="194" spans="1:8" ht="44.25" customHeight="1" x14ac:dyDescent="0.35"/>
    <row r="195" spans="1:8" ht="409.5" customHeight="1" x14ac:dyDescent="0.35"/>
    <row r="197" spans="1:8" ht="90" customHeight="1" x14ac:dyDescent="0.35"/>
    <row r="198" spans="1:8" ht="45" customHeight="1" x14ac:dyDescent="0.35"/>
    <row r="199" spans="1:8" ht="105" customHeight="1" x14ac:dyDescent="0.35"/>
    <row r="200" spans="1:8" ht="240" customHeight="1" x14ac:dyDescent="0.35"/>
    <row r="201" spans="1:8" ht="75" customHeight="1" x14ac:dyDescent="0.35"/>
    <row r="202" spans="1:8" ht="135" customHeight="1" x14ac:dyDescent="0.35"/>
    <row r="203" spans="1:8" ht="409.5" customHeight="1" x14ac:dyDescent="0.35"/>
    <row r="206" spans="1:8" ht="240" customHeight="1" x14ac:dyDescent="0.35"/>
    <row r="207" spans="1:8" ht="105" customHeight="1" x14ac:dyDescent="0.35"/>
    <row r="208" spans="1:8" ht="135" customHeight="1" x14ac:dyDescent="0.35"/>
  </sheetData>
  <mergeCells count="41">
    <mergeCell ref="D33:H33"/>
    <mergeCell ref="D48:H48"/>
    <mergeCell ref="D80:H80"/>
    <mergeCell ref="D112:H112"/>
    <mergeCell ref="D97:H97"/>
    <mergeCell ref="D65:H65"/>
    <mergeCell ref="D81:H81"/>
    <mergeCell ref="D49:H49"/>
    <mergeCell ref="D64:H64"/>
    <mergeCell ref="A1:H1"/>
    <mergeCell ref="B2:H2"/>
    <mergeCell ref="G3:H3"/>
    <mergeCell ref="D16:H16"/>
    <mergeCell ref="D32:H32"/>
    <mergeCell ref="D17:H17"/>
    <mergeCell ref="C7:F7"/>
    <mergeCell ref="B9:F9"/>
    <mergeCell ref="B11:F11"/>
    <mergeCell ref="D193:H193"/>
    <mergeCell ref="D160:H160"/>
    <mergeCell ref="D161:H161"/>
    <mergeCell ref="D192:H192"/>
    <mergeCell ref="D176:H176"/>
    <mergeCell ref="D177:H177"/>
    <mergeCell ref="B187:F187"/>
    <mergeCell ref="B189:F189"/>
    <mergeCell ref="E155:F155"/>
    <mergeCell ref="B143:E143"/>
    <mergeCell ref="B191:F191"/>
    <mergeCell ref="B43:F43"/>
    <mergeCell ref="B77:F77"/>
    <mergeCell ref="B109:F109"/>
    <mergeCell ref="E87:F87"/>
    <mergeCell ref="B79:D79"/>
    <mergeCell ref="C141:F141"/>
    <mergeCell ref="D113:H113"/>
    <mergeCell ref="D129:H129"/>
    <mergeCell ref="D96:H96"/>
    <mergeCell ref="D145:H145"/>
    <mergeCell ref="D128:H128"/>
    <mergeCell ref="D144:H144"/>
  </mergeCells>
  <phoneticPr fontId="1" type="noConversion"/>
  <conditionalFormatting sqref="B6:H6 B8:H8 B10:H10 B12:H12 B14:H14 B16:C16">
    <cfRule type="expression" dxfId="11" priority="38">
      <formula>MONTH(B6)&lt;&gt;OptieMaandKalender1</formula>
    </cfRule>
  </conditionalFormatting>
  <conditionalFormatting sqref="B22:H22 B24:H24 B26:H26 B28:H28 B30:H30 B32:C32">
    <cfRule type="expression" dxfId="10" priority="27">
      <formula>MONTH(B22)&lt;&gt;OptieMaandKalender2</formula>
    </cfRule>
  </conditionalFormatting>
  <conditionalFormatting sqref="B38:H38 B40:H40 B42:H42 B44:H44 B46:H46 B48:C48">
    <cfRule type="expression" dxfId="9" priority="25">
      <formula>MONTH(B38)&lt;&gt;OptieMaandKalender3</formula>
    </cfRule>
  </conditionalFormatting>
  <conditionalFormatting sqref="B54:H54 B56:H56 B58:H58 B60:H60 B62:H62 B64:C64">
    <cfRule type="expression" dxfId="8" priority="23">
      <formula>MONTH(B54)&lt;&gt;OptieMaandKalender4</formula>
    </cfRule>
  </conditionalFormatting>
  <conditionalFormatting sqref="B70:H70 B72:H72 B74:H74 B76:H76 B78:H78 B80:C80">
    <cfRule type="expression" dxfId="7" priority="21">
      <formula>MONTH(B70)&lt;&gt;OptieMaandKalender5</formula>
    </cfRule>
  </conditionalFormatting>
  <conditionalFormatting sqref="B86:H86 B88:H88 B90:H90 B92:H92 B94:H94 B96:C96">
    <cfRule type="expression" dxfId="6" priority="19">
      <formula>MONTH(B86)&lt;&gt;OptieMaandKalender6</formula>
    </cfRule>
  </conditionalFormatting>
  <conditionalFormatting sqref="B102:H102 B104:H104 B106:H106 B108:H108 B110:H110 B112:C112">
    <cfRule type="expression" dxfId="5" priority="17">
      <formula>MONTH(B102)&lt;&gt;OptieMaandKalender7</formula>
    </cfRule>
  </conditionalFormatting>
  <conditionalFormatting sqref="B118:H118 B120:H120 B122:H122 B124:H124 B126:H126 B128:C128">
    <cfRule type="expression" dxfId="4" priority="15">
      <formula>MONTH(B118)&lt;&gt;OptieMaandKalender8</formula>
    </cfRule>
  </conditionalFormatting>
  <conditionalFormatting sqref="B134:H134 B136:H136 B138:H138 B140:H140 B142:H142 B144:C144">
    <cfRule type="expression" dxfId="3" priority="13">
      <formula>MONTH(B134)&lt;&gt;OptieMaandKalender9</formula>
    </cfRule>
  </conditionalFormatting>
  <conditionalFormatting sqref="B150:H150 B152:H152 B154:H154 B156:H156 B158:H158 B160:C160">
    <cfRule type="expression" dxfId="2" priority="3">
      <formula>MONTH(B150)&lt;&gt;OptieMaandKalender10</formula>
    </cfRule>
  </conditionalFormatting>
  <conditionalFormatting sqref="B166:H166 B168:H168 B170:H170 B172:H172 B174:H174 B176:C176">
    <cfRule type="expression" dxfId="1" priority="2">
      <formula>MONTH(B166)&lt;&gt;OptieMaandKalender11</formula>
    </cfRule>
  </conditionalFormatting>
  <conditionalFormatting sqref="B182:H182 B184:H184 B186:H186 B188:H188 B190:H190 B192:C192">
    <cfRule type="expression" dxfId="0" priority="1">
      <formula>MONTH(B182)&lt;&gt;OptieMaandKalender12</formula>
    </cfRule>
  </conditionalFormatting>
  <dataValidations disablePrompts="1" count="2">
    <dataValidation type="list" allowBlank="1" showInputMessage="1" showErrorMessage="1" sqref="B5" xr:uid="{00000000-0002-0000-0000-000000000000}">
      <formula1>"ZONDAG,MAANDAG,DINSDAG,WOENSDAG,DONDERDAG,VRIJDAG,ZATERDAG"</formula1>
    </dataValidation>
    <dataValidation type="list" allowBlank="1" showInputMessage="1" showErrorMessage="1" sqref="C3" xr:uid="{00000000-0002-0000-0000-000001000000}">
      <formula1>"januari,februari,maart,april,mei,juni,juli,augustus,september,oktober,november,december"</formula1>
    </dataValidation>
  </dataValidations>
  <printOptions horizontalCentered="1" verticalCentered="1"/>
  <pageMargins left="0.25" right="0.25" top="0.75" bottom="0.75" header="0.3" footer="0.3"/>
  <pageSetup paperSize="9" fitToHeight="0" orientation="landscape" r:id="rId1"/>
  <headerFooter alignWithMargins="0"/>
  <rowBreaks count="13" manualBreakCount="13">
    <brk id="2" max="16383" man="1"/>
    <brk id="18" max="16383" man="1"/>
    <brk id="34" max="16383" man="1"/>
    <brk id="50" max="16383" man="1"/>
    <brk id="66" max="16383" man="1"/>
    <brk id="82" max="16383" man="1"/>
    <brk id="98" max="16383" man="1"/>
    <brk id="114" max="16383" man="1"/>
    <brk id="130" max="16383" man="1"/>
    <brk id="146" max="16383" man="1"/>
    <brk id="162" max="16383" man="1"/>
    <brk id="178" max="16383" man="1"/>
    <brk id="193" max="16383" man="1"/>
  </rowBreaks>
  <colBreaks count="1" manualBreakCount="1">
    <brk id="1" max="1048575" man="1"/>
  </colBreaks>
  <customProperties>
    <customPr name="SheetChanged" r:id="rId2"/>
  </customProperties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4B18A-C645-48D2-A987-D960E2D2DAB1}">
  <dimension ref="A1"/>
  <sheetViews>
    <sheetView workbookViewId="0"/>
  </sheetViews>
  <sheetFormatPr defaultRowHeight="1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1e07c2f-bafa-4cbf-87d5-dcc37dd171b2">
      <UserInfo>
        <DisplayName/>
        <AccountId xsi:nil="true"/>
        <AccountType/>
      </UserInfo>
    </SharedWithUsers>
    <MediaLengthInSeconds xmlns="b02f6f2d-85da-4717-a694-a1c8fef7ad0c" xsi:nil="true"/>
    <TaxCatchAll xmlns="b1e07c2f-bafa-4cbf-87d5-dcc37dd171b2" xsi:nil="true"/>
    <lcf76f155ced4ddcb4097134ff3c332f xmlns="b02f6f2d-85da-4717-a694-a1c8fef7ad0c">
      <Terms xmlns="http://schemas.microsoft.com/office/infopath/2007/PartnerControls"/>
    </lcf76f155ced4ddcb4097134ff3c332f>
    <Datumtijd xmlns="b02f6f2d-85da-4717-a694-a1c8fef7ad0c" xsi:nil="true"/>
    <Datum xmlns="b02f6f2d-85da-4717-a694-a1c8fef7ad0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0AC80F46966643BF4861A994DD1F35" ma:contentTypeVersion="21" ma:contentTypeDescription="Een nieuw document maken." ma:contentTypeScope="" ma:versionID="cc8681631afcbebc0f245a5eea6511b0">
  <xsd:schema xmlns:xsd="http://www.w3.org/2001/XMLSchema" xmlns:xs="http://www.w3.org/2001/XMLSchema" xmlns:p="http://schemas.microsoft.com/office/2006/metadata/properties" xmlns:ns2="b02f6f2d-85da-4717-a694-a1c8fef7ad0c" xmlns:ns3="b1e07c2f-bafa-4cbf-87d5-dcc37dd171b2" targetNamespace="http://schemas.microsoft.com/office/2006/metadata/properties" ma:root="true" ma:fieldsID="805acbbca799b79e2093419ffa09badc" ns2:_="" ns3:_="">
    <xsd:import namespace="b02f6f2d-85da-4717-a694-a1c8fef7ad0c"/>
    <xsd:import namespace="b1e07c2f-bafa-4cbf-87d5-dcc37dd171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Datum" minOccurs="0"/>
                <xsd:element ref="ns2:Datumtij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2f6f2d-85da-4717-a694-a1c8fef7ad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189c5355-80e0-403d-80de-ffde8a7d6b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Datum" ma:index="27" nillable="true" ma:displayName="Datum" ma:format="DateOnly" ma:internalName="Datum">
      <xsd:simpleType>
        <xsd:restriction base="dms:DateTime"/>
      </xsd:simpleType>
    </xsd:element>
    <xsd:element name="Datumtijd" ma:index="28" nillable="true" ma:displayName="Datum tijd" ma:format="DateTime" ma:internalName="Datumtij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07c2f-bafa-4cbf-87d5-dcc37dd171b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5294db0-3c40-433a-a12a-35d0bfc4827f}" ma:internalName="TaxCatchAll" ma:showField="CatchAllData" ma:web="b1e07c2f-bafa-4cbf-87d5-dcc37dd17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B59DC1-7FE2-476F-A542-B2111479C75F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b1e07c2f-bafa-4cbf-87d5-dcc37dd171b2"/>
    <ds:schemaRef ds:uri="http://schemas.microsoft.com/office/2006/metadata/properties"/>
    <ds:schemaRef ds:uri="http://purl.org/dc/elements/1.1/"/>
    <ds:schemaRef ds:uri="b02f6f2d-85da-4717-a694-a1c8fef7ad0c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4A15764-2AB0-4DB6-9B1B-DAD741B80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2f6f2d-85da-4717-a694-a1c8fef7ad0c"/>
    <ds:schemaRef ds:uri="b1e07c2f-bafa-4cbf-87d5-dcc37dd171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8C45F3C-D42D-4265-A8F7-055ECE93A9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25</vt:i4>
      </vt:variant>
    </vt:vector>
  </HeadingPairs>
  <TitlesOfParts>
    <vt:vector size="27" baseType="lpstr">
      <vt:lpstr>Kalender</vt:lpstr>
      <vt:lpstr>Blad1</vt:lpstr>
      <vt:lpstr>BeginWeek</vt:lpstr>
      <vt:lpstr>JaarKalender1</vt:lpstr>
      <vt:lpstr>JaarKalender10</vt:lpstr>
      <vt:lpstr>JaarKalender11</vt:lpstr>
      <vt:lpstr>JaarKalender12</vt:lpstr>
      <vt:lpstr>JaarKalender2</vt:lpstr>
      <vt:lpstr>JaarKalender3</vt:lpstr>
      <vt:lpstr>JaarKalender4</vt:lpstr>
      <vt:lpstr>JaarKalender5</vt:lpstr>
      <vt:lpstr>JaarKalender6</vt:lpstr>
      <vt:lpstr>JaarKalender7</vt:lpstr>
      <vt:lpstr>JaarKalender8</vt:lpstr>
      <vt:lpstr>JaarKalender9</vt:lpstr>
      <vt:lpstr>MaandKalender1</vt:lpstr>
      <vt:lpstr>MaandKalender10</vt:lpstr>
      <vt:lpstr>MaandKalender11</vt:lpstr>
      <vt:lpstr>MaandKalender12</vt:lpstr>
      <vt:lpstr>MaandKalender2</vt:lpstr>
      <vt:lpstr>MaandKalender3</vt:lpstr>
      <vt:lpstr>MaandKalender4</vt:lpstr>
      <vt:lpstr>MaandKalender5</vt:lpstr>
      <vt:lpstr>MaandKalender6</vt:lpstr>
      <vt:lpstr>MaandKalender7</vt:lpstr>
      <vt:lpstr>MaandKalender8</vt:lpstr>
      <vt:lpstr>MaandKalender9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Kees Schroijen</dc:creator>
  <cp:keywords/>
  <dc:description/>
  <cp:lastModifiedBy>Kees Schroijen</cp:lastModifiedBy>
  <cp:revision/>
  <cp:lastPrinted>2025-08-29T12:57:33Z</cp:lastPrinted>
  <dcterms:created xsi:type="dcterms:W3CDTF">2014-06-13T13:40:16Z</dcterms:created>
  <dcterms:modified xsi:type="dcterms:W3CDTF">2025-08-29T13:48:39Z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0x010100320AC80F46966643BF4861A994DD1F35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xd_Signature">
    <vt:bool>false</vt:bool>
  </property>
  <property fmtid="{D5CDD505-2E9C-101B-9397-08002B2CF9AE}" pid="8" name="MediaServiceImageTags">
    <vt:lpwstr/>
  </property>
</Properties>
</file>